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iba.beate.sleja\Desktop\mājaslapai\kapitālsabiedrības\LR\SP 2022\Lēmums Nr. 22-1-1\"/>
    </mc:Choice>
  </mc:AlternateContent>
  <xr:revisionPtr revIDLastSave="0" documentId="8_{05C815BA-D0A8-4804-9538-48C5EAF478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2" i="1" l="1"/>
  <c r="L132" i="1"/>
  <c r="L131" i="1"/>
  <c r="K132" i="1"/>
  <c r="N131" i="1"/>
  <c r="M123" i="1" l="1"/>
  <c r="M55" i="1"/>
  <c r="K55" i="1"/>
  <c r="L88" i="1"/>
  <c r="L87" i="1"/>
  <c r="L86" i="1"/>
  <c r="L85" i="1"/>
  <c r="L116" i="1"/>
  <c r="L43" i="1"/>
  <c r="I23" i="1"/>
  <c r="M23" i="1" l="1"/>
  <c r="M111" i="1"/>
  <c r="N111" i="1"/>
  <c r="M113" i="1"/>
  <c r="N113" i="1"/>
  <c r="M115" i="1"/>
  <c r="N115" i="1"/>
  <c r="M116" i="1"/>
  <c r="N116" i="1"/>
  <c r="M117" i="1"/>
  <c r="N117" i="1"/>
  <c r="M118" i="1"/>
  <c r="N118" i="1"/>
  <c r="M119" i="1"/>
  <c r="N119" i="1"/>
  <c r="M120" i="1"/>
  <c r="N120" i="1"/>
  <c r="M91" i="1"/>
  <c r="N91" i="1"/>
  <c r="M92" i="1"/>
  <c r="N92" i="1"/>
  <c r="M93" i="1"/>
  <c r="N93" i="1"/>
  <c r="M95" i="1"/>
  <c r="N95" i="1"/>
  <c r="M96" i="1"/>
  <c r="N96" i="1"/>
  <c r="M97" i="1"/>
  <c r="N97" i="1"/>
  <c r="M98" i="1"/>
  <c r="N98" i="1"/>
  <c r="M101" i="1"/>
  <c r="N101" i="1"/>
  <c r="M102" i="1"/>
  <c r="N102" i="1"/>
  <c r="M103" i="1"/>
  <c r="N103" i="1"/>
  <c r="M104" i="1"/>
  <c r="N104" i="1"/>
  <c r="M105" i="1"/>
  <c r="N105" i="1"/>
  <c r="N90" i="1"/>
  <c r="M90" i="1"/>
  <c r="M88" i="1"/>
  <c r="N88" i="1"/>
  <c r="M86" i="1"/>
  <c r="N86" i="1"/>
  <c r="M87" i="1"/>
  <c r="N87" i="1"/>
  <c r="N85" i="1"/>
  <c r="M85" i="1"/>
  <c r="N82" i="1"/>
  <c r="M82" i="1"/>
  <c r="M77" i="1"/>
  <c r="N77" i="1"/>
  <c r="M78" i="1"/>
  <c r="N78" i="1"/>
  <c r="M79" i="1"/>
  <c r="N79" i="1"/>
  <c r="M80" i="1"/>
  <c r="N80" i="1"/>
  <c r="N76" i="1"/>
  <c r="M76" i="1"/>
  <c r="N73" i="1"/>
  <c r="M73" i="1"/>
  <c r="M67" i="1"/>
  <c r="N67" i="1"/>
  <c r="M68" i="1"/>
  <c r="N68" i="1"/>
  <c r="M69" i="1"/>
  <c r="N69" i="1"/>
  <c r="M70" i="1"/>
  <c r="N70" i="1"/>
  <c r="M71" i="1"/>
  <c r="N71" i="1"/>
  <c r="N66" i="1"/>
  <c r="M66" i="1"/>
  <c r="M64" i="1"/>
  <c r="N64" i="1"/>
  <c r="M58" i="1"/>
  <c r="N58" i="1"/>
  <c r="M59" i="1"/>
  <c r="N59" i="1"/>
  <c r="M60" i="1"/>
  <c r="N60" i="1"/>
  <c r="M61" i="1"/>
  <c r="N61" i="1"/>
  <c r="M62" i="1"/>
  <c r="N62" i="1"/>
  <c r="M63" i="1"/>
  <c r="N63" i="1"/>
  <c r="N57" i="1"/>
  <c r="M57" i="1"/>
  <c r="M52" i="1"/>
  <c r="N52" i="1"/>
  <c r="M53" i="1"/>
  <c r="N53" i="1"/>
  <c r="M54" i="1"/>
  <c r="N54" i="1"/>
  <c r="N55" i="1"/>
  <c r="N51" i="1"/>
  <c r="M51" i="1"/>
  <c r="N49" i="1"/>
  <c r="M49" i="1"/>
  <c r="M47" i="1"/>
  <c r="N47" i="1"/>
  <c r="N46" i="1"/>
  <c r="M46" i="1"/>
  <c r="M44" i="1"/>
  <c r="N44" i="1"/>
  <c r="N43" i="1"/>
  <c r="M43" i="1"/>
  <c r="M38" i="1"/>
  <c r="N38" i="1"/>
  <c r="M39" i="1"/>
  <c r="N39" i="1"/>
  <c r="N37" i="1"/>
  <c r="M37" i="1"/>
  <c r="N35" i="1"/>
  <c r="M35" i="1"/>
  <c r="M26" i="1"/>
  <c r="N26" i="1"/>
  <c r="M27" i="1"/>
  <c r="N27" i="1"/>
  <c r="M28" i="1"/>
  <c r="N28" i="1"/>
  <c r="M29" i="1"/>
  <c r="N29" i="1"/>
  <c r="M30" i="1"/>
  <c r="N30" i="1"/>
  <c r="M31" i="1"/>
  <c r="N31" i="1"/>
  <c r="M32" i="1"/>
  <c r="N32" i="1"/>
  <c r="N25" i="1"/>
  <c r="M25" i="1"/>
  <c r="N23" i="1"/>
  <c r="L30" i="1"/>
  <c r="L29" i="1"/>
  <c r="L25" i="1"/>
  <c r="N16" i="1"/>
  <c r="N15" i="1"/>
  <c r="M16" i="1"/>
  <c r="M15" i="1"/>
  <c r="N11" i="1"/>
  <c r="M132" i="1" l="1"/>
  <c r="M131" i="1"/>
  <c r="M74" i="1" l="1"/>
  <c r="N74" i="1"/>
  <c r="M33" i="1"/>
  <c r="N33" i="1"/>
  <c r="N14" i="1"/>
  <c r="M14" i="1"/>
  <c r="M13" i="1" s="1"/>
  <c r="N13" i="1" l="1"/>
  <c r="O14" i="1"/>
  <c r="I11" i="1" l="1"/>
  <c r="G11" i="1" l="1"/>
  <c r="M11" i="1" s="1"/>
  <c r="D81" i="1" l="1"/>
  <c r="L82" i="1"/>
  <c r="C114" i="1" l="1"/>
  <c r="K23" i="1" l="1"/>
  <c r="K11" i="1" l="1"/>
  <c r="K127" i="1" s="1"/>
  <c r="K131" i="1" l="1"/>
  <c r="J128" i="1"/>
  <c r="I128" i="1"/>
  <c r="H128" i="1"/>
  <c r="G128" i="1"/>
  <c r="F128" i="1"/>
  <c r="E128" i="1"/>
  <c r="D128" i="1"/>
  <c r="C128" i="1"/>
  <c r="J127" i="1"/>
  <c r="I127" i="1"/>
  <c r="H127" i="1"/>
  <c r="G127" i="1"/>
  <c r="F127" i="1"/>
  <c r="E127" i="1"/>
  <c r="D127" i="1"/>
  <c r="C127" i="1"/>
  <c r="K123" i="1"/>
  <c r="L123" i="1" s="1"/>
  <c r="N123" i="1" s="1"/>
  <c r="L120" i="1"/>
  <c r="K120" i="1"/>
  <c r="L119" i="1"/>
  <c r="K119" i="1"/>
  <c r="L118" i="1"/>
  <c r="K118" i="1"/>
  <c r="L117" i="1"/>
  <c r="K117" i="1"/>
  <c r="K116" i="1"/>
  <c r="L115" i="1"/>
  <c r="K115" i="1"/>
  <c r="J114" i="1"/>
  <c r="J112" i="1" s="1"/>
  <c r="I114" i="1"/>
  <c r="I112" i="1" s="1"/>
  <c r="H114" i="1"/>
  <c r="H112" i="1" s="1"/>
  <c r="G114" i="1"/>
  <c r="G112" i="1" s="1"/>
  <c r="F114" i="1"/>
  <c r="E114" i="1"/>
  <c r="D114" i="1"/>
  <c r="D112" i="1" s="1"/>
  <c r="L113" i="1"/>
  <c r="K113" i="1"/>
  <c r="L111" i="1"/>
  <c r="L110" i="1" s="1"/>
  <c r="K111" i="1"/>
  <c r="K110" i="1" s="1"/>
  <c r="J110" i="1"/>
  <c r="I110" i="1"/>
  <c r="H110" i="1"/>
  <c r="G110" i="1"/>
  <c r="F110" i="1"/>
  <c r="E110" i="1"/>
  <c r="D110" i="1"/>
  <c r="C110" i="1"/>
  <c r="N108" i="1"/>
  <c r="M108" i="1"/>
  <c r="L108" i="1"/>
  <c r="L107" i="1" s="1"/>
  <c r="L106" i="1" s="1"/>
  <c r="K108" i="1"/>
  <c r="K107" i="1" s="1"/>
  <c r="K106" i="1" s="1"/>
  <c r="J107" i="1"/>
  <c r="J106" i="1" s="1"/>
  <c r="I107" i="1"/>
  <c r="I106" i="1" s="1"/>
  <c r="G107" i="1"/>
  <c r="G106" i="1" s="1"/>
  <c r="E107" i="1"/>
  <c r="E106" i="1" s="1"/>
  <c r="D107" i="1"/>
  <c r="N107" i="1" s="1"/>
  <c r="C107" i="1"/>
  <c r="C106" i="1" s="1"/>
  <c r="M106" i="1" s="1"/>
  <c r="L105" i="1"/>
  <c r="K105" i="1"/>
  <c r="L104" i="1"/>
  <c r="K104" i="1"/>
  <c r="L103" i="1"/>
  <c r="K103" i="1"/>
  <c r="L102" i="1"/>
  <c r="K102" i="1"/>
  <c r="L101" i="1"/>
  <c r="K101" i="1"/>
  <c r="J100" i="1"/>
  <c r="J99" i="1" s="1"/>
  <c r="I100" i="1"/>
  <c r="I99" i="1" s="1"/>
  <c r="H100" i="1"/>
  <c r="H99" i="1" s="1"/>
  <c r="G100" i="1"/>
  <c r="G99" i="1" s="1"/>
  <c r="F100" i="1"/>
  <c r="F99" i="1" s="1"/>
  <c r="E100" i="1"/>
  <c r="E99" i="1" s="1"/>
  <c r="D100" i="1"/>
  <c r="C100" i="1"/>
  <c r="L98" i="1"/>
  <c r="K98" i="1"/>
  <c r="L97" i="1"/>
  <c r="K97" i="1"/>
  <c r="L96" i="1"/>
  <c r="K96" i="1"/>
  <c r="L95" i="1"/>
  <c r="L94" i="1" s="1"/>
  <c r="K95" i="1"/>
  <c r="K94" i="1" s="1"/>
  <c r="J94" i="1"/>
  <c r="I94" i="1"/>
  <c r="H94" i="1"/>
  <c r="G94" i="1"/>
  <c r="F94" i="1"/>
  <c r="E94" i="1"/>
  <c r="D94" i="1"/>
  <c r="C94" i="1"/>
  <c r="L93" i="1"/>
  <c r="K93" i="1"/>
  <c r="L92" i="1"/>
  <c r="K92" i="1"/>
  <c r="L91" i="1"/>
  <c r="K91" i="1"/>
  <c r="L90" i="1"/>
  <c r="K90" i="1"/>
  <c r="J89" i="1"/>
  <c r="I89" i="1"/>
  <c r="H89" i="1"/>
  <c r="G89" i="1"/>
  <c r="F89" i="1"/>
  <c r="E89" i="1"/>
  <c r="D89" i="1"/>
  <c r="C89" i="1"/>
  <c r="K88" i="1"/>
  <c r="K87" i="1"/>
  <c r="K86" i="1"/>
  <c r="K85" i="1"/>
  <c r="J84" i="1"/>
  <c r="I84" i="1"/>
  <c r="H84" i="1"/>
  <c r="G84" i="1"/>
  <c r="F84" i="1"/>
  <c r="E84" i="1"/>
  <c r="D84" i="1"/>
  <c r="C84" i="1"/>
  <c r="L81" i="1"/>
  <c r="K82" i="1"/>
  <c r="K81" i="1" s="1"/>
  <c r="J81" i="1"/>
  <c r="I81" i="1"/>
  <c r="H81" i="1"/>
  <c r="G81" i="1"/>
  <c r="F81" i="1"/>
  <c r="E81" i="1"/>
  <c r="C81" i="1"/>
  <c r="L80" i="1"/>
  <c r="K80" i="1"/>
  <c r="L79" i="1"/>
  <c r="K79" i="1"/>
  <c r="L78" i="1"/>
  <c r="K78" i="1"/>
  <c r="L77" i="1"/>
  <c r="K77" i="1"/>
  <c r="L76" i="1"/>
  <c r="K76" i="1"/>
  <c r="J75" i="1"/>
  <c r="I75" i="1"/>
  <c r="H75" i="1"/>
  <c r="G75" i="1"/>
  <c r="F75" i="1"/>
  <c r="E75" i="1"/>
  <c r="D75" i="1"/>
  <c r="C75" i="1"/>
  <c r="L74" i="1"/>
  <c r="K74" i="1"/>
  <c r="L73" i="1"/>
  <c r="K73" i="1"/>
  <c r="J72" i="1"/>
  <c r="I72" i="1"/>
  <c r="H72" i="1"/>
  <c r="G72" i="1"/>
  <c r="F72" i="1"/>
  <c r="E72" i="1"/>
  <c r="D72" i="1"/>
  <c r="C72" i="1"/>
  <c r="L71" i="1"/>
  <c r="K71" i="1"/>
  <c r="L70" i="1"/>
  <c r="K70" i="1"/>
  <c r="L69" i="1"/>
  <c r="K69" i="1"/>
  <c r="L68" i="1"/>
  <c r="K68" i="1"/>
  <c r="L67" i="1"/>
  <c r="K67" i="1"/>
  <c r="L66" i="1"/>
  <c r="K66" i="1"/>
  <c r="J65" i="1"/>
  <c r="I65" i="1"/>
  <c r="H65" i="1"/>
  <c r="G65" i="1"/>
  <c r="F65" i="1"/>
  <c r="E65" i="1"/>
  <c r="D65" i="1"/>
  <c r="C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J56" i="1"/>
  <c r="I56" i="1"/>
  <c r="H56" i="1"/>
  <c r="G56" i="1"/>
  <c r="F56" i="1"/>
  <c r="E56" i="1"/>
  <c r="D56" i="1"/>
  <c r="C56" i="1"/>
  <c r="L55" i="1"/>
  <c r="L54" i="1"/>
  <c r="K54" i="1"/>
  <c r="L53" i="1"/>
  <c r="K53" i="1"/>
  <c r="L52" i="1"/>
  <c r="K52" i="1"/>
  <c r="L51" i="1"/>
  <c r="K51" i="1"/>
  <c r="J50" i="1"/>
  <c r="I50" i="1"/>
  <c r="H50" i="1"/>
  <c r="G50" i="1"/>
  <c r="F50" i="1"/>
  <c r="E50" i="1"/>
  <c r="D50" i="1"/>
  <c r="C50" i="1"/>
  <c r="L49" i="1"/>
  <c r="K49" i="1"/>
  <c r="L47" i="1"/>
  <c r="K47" i="1"/>
  <c r="L46" i="1"/>
  <c r="K46" i="1"/>
  <c r="J45" i="1"/>
  <c r="I45" i="1"/>
  <c r="H45" i="1"/>
  <c r="G45" i="1"/>
  <c r="F45" i="1"/>
  <c r="E45" i="1"/>
  <c r="D45" i="1"/>
  <c r="C45" i="1"/>
  <c r="L44" i="1"/>
  <c r="K44" i="1"/>
  <c r="K43" i="1"/>
  <c r="J42" i="1"/>
  <c r="I42" i="1"/>
  <c r="H42" i="1"/>
  <c r="G42" i="1"/>
  <c r="F42" i="1"/>
  <c r="E42" i="1"/>
  <c r="D42" i="1"/>
  <c r="C42" i="1"/>
  <c r="L39" i="1"/>
  <c r="K39" i="1"/>
  <c r="L38" i="1"/>
  <c r="K38" i="1"/>
  <c r="L37" i="1"/>
  <c r="K37" i="1"/>
  <c r="J36" i="1"/>
  <c r="J34" i="1" s="1"/>
  <c r="I36" i="1"/>
  <c r="H36" i="1"/>
  <c r="H34" i="1" s="1"/>
  <c r="G36" i="1"/>
  <c r="F36" i="1"/>
  <c r="F34" i="1" s="1"/>
  <c r="E36" i="1"/>
  <c r="E34" i="1" s="1"/>
  <c r="D36" i="1"/>
  <c r="C36" i="1"/>
  <c r="L35" i="1"/>
  <c r="K35" i="1"/>
  <c r="L33" i="1"/>
  <c r="K33" i="1"/>
  <c r="L32" i="1"/>
  <c r="K32" i="1"/>
  <c r="L31" i="1"/>
  <c r="K31" i="1"/>
  <c r="K30" i="1"/>
  <c r="K29" i="1"/>
  <c r="L28" i="1"/>
  <c r="K28" i="1"/>
  <c r="L27" i="1"/>
  <c r="K27" i="1"/>
  <c r="L26" i="1"/>
  <c r="K26" i="1"/>
  <c r="K25" i="1"/>
  <c r="J24" i="1"/>
  <c r="I24" i="1"/>
  <c r="H24" i="1"/>
  <c r="G24" i="1"/>
  <c r="F24" i="1"/>
  <c r="E24" i="1"/>
  <c r="D24" i="1"/>
  <c r="C24" i="1"/>
  <c r="L23" i="1"/>
  <c r="L22" i="1" s="1"/>
  <c r="K22" i="1"/>
  <c r="J22" i="1"/>
  <c r="I22" i="1"/>
  <c r="H22" i="1"/>
  <c r="G22" i="1"/>
  <c r="F22" i="1"/>
  <c r="E22" i="1"/>
  <c r="D22" i="1"/>
  <c r="C22" i="1"/>
  <c r="O16" i="1"/>
  <c r="L16" i="1"/>
  <c r="K16" i="1"/>
  <c r="L15" i="1"/>
  <c r="K15" i="1"/>
  <c r="L14" i="1"/>
  <c r="K14" i="1"/>
  <c r="J13" i="1"/>
  <c r="J129" i="1" s="1"/>
  <c r="I13" i="1"/>
  <c r="I129" i="1" s="1"/>
  <c r="H13" i="1"/>
  <c r="H129" i="1" s="1"/>
  <c r="G13" i="1"/>
  <c r="G129" i="1" s="1"/>
  <c r="F13" i="1"/>
  <c r="F129" i="1" s="1"/>
  <c r="E13" i="1"/>
  <c r="E129" i="1" s="1"/>
  <c r="D13" i="1"/>
  <c r="C13" i="1"/>
  <c r="L12" i="1"/>
  <c r="L128" i="1" s="1"/>
  <c r="K12" i="1"/>
  <c r="O11" i="1"/>
  <c r="L11" i="1"/>
  <c r="M56" i="1" l="1"/>
  <c r="M65" i="1"/>
  <c r="M72" i="1"/>
  <c r="M75" i="1"/>
  <c r="N81" i="1"/>
  <c r="N89" i="1"/>
  <c r="N94" i="1"/>
  <c r="N100" i="1"/>
  <c r="N110" i="1"/>
  <c r="N36" i="1"/>
  <c r="I21" i="1"/>
  <c r="L127" i="1"/>
  <c r="M42" i="1"/>
  <c r="N45" i="1"/>
  <c r="N56" i="1"/>
  <c r="N65" i="1"/>
  <c r="N72" i="1"/>
  <c r="N75" i="1"/>
  <c r="E112" i="1"/>
  <c r="E109" i="1" s="1"/>
  <c r="M114" i="1"/>
  <c r="N22" i="1"/>
  <c r="M22" i="1"/>
  <c r="M24" i="1"/>
  <c r="N42" i="1"/>
  <c r="M45" i="1"/>
  <c r="M50" i="1"/>
  <c r="N84" i="1"/>
  <c r="M84" i="1"/>
  <c r="I109" i="1"/>
  <c r="N24" i="1"/>
  <c r="N50" i="1"/>
  <c r="M81" i="1"/>
  <c r="M89" i="1"/>
  <c r="M94" i="1"/>
  <c r="M100" i="1"/>
  <c r="M110" i="1"/>
  <c r="F112" i="1"/>
  <c r="N112" i="1" s="1"/>
  <c r="N114" i="1"/>
  <c r="I34" i="1"/>
  <c r="M36" i="1"/>
  <c r="N127" i="1"/>
  <c r="N128" i="1"/>
  <c r="M127" i="1"/>
  <c r="M128" i="1"/>
  <c r="G41" i="1"/>
  <c r="D83" i="1"/>
  <c r="F21" i="1"/>
  <c r="F20" i="1" s="1"/>
  <c r="G34" i="1"/>
  <c r="H10" i="1"/>
  <c r="I10" i="1"/>
  <c r="J83" i="1"/>
  <c r="F83" i="1"/>
  <c r="L72" i="1"/>
  <c r="J48" i="1"/>
  <c r="L50" i="1"/>
  <c r="K45" i="1"/>
  <c r="F41" i="1"/>
  <c r="H41" i="1"/>
  <c r="I41" i="1"/>
  <c r="D10" i="1"/>
  <c r="J41" i="1"/>
  <c r="L45" i="1"/>
  <c r="F126" i="1"/>
  <c r="J126" i="1"/>
  <c r="O116" i="1"/>
  <c r="O119" i="1"/>
  <c r="O120" i="1"/>
  <c r="L89" i="1"/>
  <c r="F10" i="1"/>
  <c r="O105" i="1"/>
  <c r="O26" i="1"/>
  <c r="O28" i="1"/>
  <c r="O31" i="1"/>
  <c r="O33" i="1"/>
  <c r="O88" i="1"/>
  <c r="O90" i="1"/>
  <c r="O92" i="1"/>
  <c r="O93" i="1"/>
  <c r="O113" i="1"/>
  <c r="H21" i="1"/>
  <c r="C41" i="1"/>
  <c r="O59" i="1"/>
  <c r="O60" i="1"/>
  <c r="O61" i="1"/>
  <c r="O63" i="1"/>
  <c r="O77" i="1"/>
  <c r="O78" i="1"/>
  <c r="O80" i="1"/>
  <c r="O82" i="1"/>
  <c r="O98" i="1"/>
  <c r="L13" i="1"/>
  <c r="L10" i="1" s="1"/>
  <c r="O115" i="1"/>
  <c r="O54" i="1"/>
  <c r="O25" i="1"/>
  <c r="O101" i="1"/>
  <c r="O108" i="1"/>
  <c r="O131" i="1"/>
  <c r="O132" i="1"/>
  <c r="M107" i="1"/>
  <c r="O107" i="1" s="1"/>
  <c r="L114" i="1"/>
  <c r="L112" i="1" s="1"/>
  <c r="L109" i="1" s="1"/>
  <c r="O111" i="1"/>
  <c r="O79" i="1"/>
  <c r="O74" i="1"/>
  <c r="O73" i="1"/>
  <c r="O47" i="1"/>
  <c r="O44" i="1"/>
  <c r="L42" i="1"/>
  <c r="O43" i="1"/>
  <c r="O32" i="1"/>
  <c r="L24" i="1"/>
  <c r="L21" i="1" s="1"/>
  <c r="O29" i="1"/>
  <c r="G21" i="1"/>
  <c r="O57" i="1"/>
  <c r="O58" i="1"/>
  <c r="O62" i="1"/>
  <c r="O70" i="1"/>
  <c r="O71" i="1"/>
  <c r="F48" i="1"/>
  <c r="O86" i="1"/>
  <c r="O87" i="1"/>
  <c r="O95" i="1"/>
  <c r="O102" i="1"/>
  <c r="H109" i="1"/>
  <c r="J10" i="1"/>
  <c r="K128" i="1"/>
  <c r="J21" i="1"/>
  <c r="J20" i="1" s="1"/>
  <c r="O35" i="1"/>
  <c r="O49" i="1"/>
  <c r="O53" i="1"/>
  <c r="L65" i="1"/>
  <c r="H83" i="1"/>
  <c r="O91" i="1"/>
  <c r="D106" i="1"/>
  <c r="N106" i="1" s="1"/>
  <c r="O106" i="1" s="1"/>
  <c r="O128" i="1"/>
  <c r="C112" i="1"/>
  <c r="M112" i="1" s="1"/>
  <c r="O117" i="1"/>
  <c r="I83" i="1"/>
  <c r="I48" i="1"/>
  <c r="I126" i="1"/>
  <c r="G109" i="1"/>
  <c r="G83" i="1"/>
  <c r="G48" i="1"/>
  <c r="K42" i="1"/>
  <c r="K36" i="1"/>
  <c r="K34" i="1" s="1"/>
  <c r="K114" i="1"/>
  <c r="K112" i="1" s="1"/>
  <c r="K109" i="1" s="1"/>
  <c r="K100" i="1"/>
  <c r="K99" i="1" s="1"/>
  <c r="E83" i="1"/>
  <c r="K84" i="1"/>
  <c r="K72" i="1"/>
  <c r="E48" i="1"/>
  <c r="E41" i="1"/>
  <c r="E21" i="1"/>
  <c r="E20" i="1" s="1"/>
  <c r="E10" i="1"/>
  <c r="E126" i="1"/>
  <c r="C34" i="1"/>
  <c r="O104" i="1"/>
  <c r="O103" i="1"/>
  <c r="L100" i="1"/>
  <c r="L99" i="1" s="1"/>
  <c r="C99" i="1"/>
  <c r="M99" i="1" s="1"/>
  <c r="O97" i="1"/>
  <c r="O96" i="1"/>
  <c r="K89" i="1"/>
  <c r="L84" i="1"/>
  <c r="O85" i="1"/>
  <c r="K75" i="1"/>
  <c r="L75" i="1"/>
  <c r="O76" i="1"/>
  <c r="O69" i="1"/>
  <c r="O68" i="1"/>
  <c r="K65" i="1"/>
  <c r="O66" i="1"/>
  <c r="O64" i="1"/>
  <c r="K56" i="1"/>
  <c r="O52" i="1"/>
  <c r="K50" i="1"/>
  <c r="O51" i="1"/>
  <c r="D41" i="1"/>
  <c r="O46" i="1"/>
  <c r="L36" i="1"/>
  <c r="L34" i="1" s="1"/>
  <c r="O39" i="1"/>
  <c r="O38" i="1"/>
  <c r="O37" i="1"/>
  <c r="O30" i="1"/>
  <c r="D21" i="1"/>
  <c r="C21" i="1"/>
  <c r="K13" i="1"/>
  <c r="K129" i="1" s="1"/>
  <c r="O127" i="1"/>
  <c r="C129" i="1"/>
  <c r="M129" i="1" s="1"/>
  <c r="D129" i="1"/>
  <c r="N129" i="1" s="1"/>
  <c r="D48" i="1"/>
  <c r="H48" i="1"/>
  <c r="D34" i="1"/>
  <c r="N34" i="1" s="1"/>
  <c r="C10" i="1"/>
  <c r="G10" i="1"/>
  <c r="O15" i="1"/>
  <c r="O23" i="1"/>
  <c r="K24" i="1"/>
  <c r="K21" i="1" s="1"/>
  <c r="O27" i="1"/>
  <c r="H126" i="1"/>
  <c r="O55" i="1"/>
  <c r="L56" i="1"/>
  <c r="J109" i="1"/>
  <c r="O118" i="1"/>
  <c r="C48" i="1"/>
  <c r="O67" i="1"/>
  <c r="C83" i="1"/>
  <c r="D99" i="1"/>
  <c r="N99" i="1" s="1"/>
  <c r="D109" i="1"/>
  <c r="G126" i="1"/>
  <c r="N41" i="1" l="1"/>
  <c r="L83" i="1"/>
  <c r="M34" i="1"/>
  <c r="O34" i="1" s="1"/>
  <c r="M10" i="1"/>
  <c r="M48" i="1"/>
  <c r="M83" i="1"/>
  <c r="N10" i="1"/>
  <c r="N48" i="1"/>
  <c r="N83" i="1"/>
  <c r="M41" i="1"/>
  <c r="F109" i="1"/>
  <c r="N109" i="1" s="1"/>
  <c r="K20" i="1"/>
  <c r="H20" i="1"/>
  <c r="N21" i="1"/>
  <c r="I20" i="1"/>
  <c r="M21" i="1"/>
  <c r="O94" i="1"/>
  <c r="O81" i="1"/>
  <c r="L41" i="1"/>
  <c r="G20" i="1"/>
  <c r="O110" i="1"/>
  <c r="O100" i="1"/>
  <c r="O84" i="1"/>
  <c r="O89" i="1"/>
  <c r="O75" i="1"/>
  <c r="O65" i="1"/>
  <c r="O56" i="1"/>
  <c r="O72" i="1"/>
  <c r="J40" i="1"/>
  <c r="J19" i="1" s="1"/>
  <c r="J18" i="1" s="1"/>
  <c r="J17" i="1" s="1"/>
  <c r="J122" i="1" s="1"/>
  <c r="K41" i="1"/>
  <c r="O45" i="1"/>
  <c r="O42" i="1"/>
  <c r="F40" i="1"/>
  <c r="F19" i="1" s="1"/>
  <c r="F18" i="1" s="1"/>
  <c r="O36" i="1"/>
  <c r="O24" i="1"/>
  <c r="O22" i="1"/>
  <c r="D40" i="1"/>
  <c r="L48" i="1"/>
  <c r="L129" i="1"/>
  <c r="L126" i="1" s="1"/>
  <c r="O114" i="1"/>
  <c r="H40" i="1"/>
  <c r="K126" i="1"/>
  <c r="O112" i="1"/>
  <c r="K10" i="1"/>
  <c r="C109" i="1"/>
  <c r="M109" i="1" s="1"/>
  <c r="I40" i="1"/>
  <c r="K83" i="1"/>
  <c r="G40" i="1"/>
  <c r="E40" i="1"/>
  <c r="E19" i="1" s="1"/>
  <c r="E18" i="1" s="1"/>
  <c r="E17" i="1" s="1"/>
  <c r="E130" i="1" s="1"/>
  <c r="O99" i="1"/>
  <c r="K48" i="1"/>
  <c r="L20" i="1"/>
  <c r="D20" i="1"/>
  <c r="C20" i="1"/>
  <c r="O129" i="1"/>
  <c r="C126" i="1"/>
  <c r="M126" i="1" s="1"/>
  <c r="C40" i="1"/>
  <c r="O13" i="1"/>
  <c r="O50" i="1"/>
  <c r="D126" i="1"/>
  <c r="N126" i="1" s="1"/>
  <c r="M40" i="1" l="1"/>
  <c r="N20" i="1"/>
  <c r="L40" i="1"/>
  <c r="L19" i="1" s="1"/>
  <c r="L18" i="1" s="1"/>
  <c r="M20" i="1"/>
  <c r="H19" i="1"/>
  <c r="H18" i="1" s="1"/>
  <c r="N40" i="1"/>
  <c r="F17" i="1"/>
  <c r="F122" i="1" s="1"/>
  <c r="I19" i="1"/>
  <c r="I18" i="1" s="1"/>
  <c r="O21" i="1"/>
  <c r="G19" i="1"/>
  <c r="G18" i="1" s="1"/>
  <c r="G17" i="1" s="1"/>
  <c r="G122" i="1" s="1"/>
  <c r="O10" i="1"/>
  <c r="O126" i="1"/>
  <c r="O109" i="1"/>
  <c r="O83" i="1"/>
  <c r="O48" i="1"/>
  <c r="O41" i="1"/>
  <c r="J130" i="1"/>
  <c r="K40" i="1"/>
  <c r="K19" i="1" s="1"/>
  <c r="E122" i="1"/>
  <c r="C19" i="1"/>
  <c r="D19" i="1"/>
  <c r="O20" i="1" l="1"/>
  <c r="N19" i="1"/>
  <c r="F130" i="1"/>
  <c r="L17" i="1"/>
  <c r="H17" i="1"/>
  <c r="M19" i="1"/>
  <c r="K18" i="1"/>
  <c r="K17" i="1" s="1"/>
  <c r="K130" i="1" s="1"/>
  <c r="I17" i="1"/>
  <c r="G130" i="1"/>
  <c r="O40" i="1"/>
  <c r="C18" i="1"/>
  <c r="M18" i="1" s="1"/>
  <c r="D18" i="1"/>
  <c r="N18" i="1" s="1"/>
  <c r="O19" i="1" l="1"/>
  <c r="L130" i="1"/>
  <c r="L122" i="1"/>
  <c r="L124" i="1" s="1"/>
  <c r="N124" i="1" s="1"/>
  <c r="H130" i="1"/>
  <c r="H122" i="1"/>
  <c r="I130" i="1"/>
  <c r="I122" i="1"/>
  <c r="C17" i="1"/>
  <c r="M17" i="1" s="1"/>
  <c r="D17" i="1"/>
  <c r="N17" i="1" s="1"/>
  <c r="N122" i="1" s="1"/>
  <c r="O18" i="1"/>
  <c r="D122" i="1" l="1"/>
  <c r="D124" i="1" s="1"/>
  <c r="O17" i="1"/>
  <c r="C130" i="1"/>
  <c r="M130" i="1" s="1"/>
  <c r="C122" i="1"/>
  <c r="M122" i="1"/>
  <c r="D130" i="1"/>
  <c r="N130" i="1" s="1"/>
  <c r="F123" i="1" l="1"/>
  <c r="O130" i="1"/>
  <c r="F124" i="1" l="1"/>
  <c r="H123" i="1" s="1"/>
  <c r="H124" i="1" s="1"/>
  <c r="J123" i="1" s="1"/>
  <c r="J124" i="1" s="1"/>
</calcChain>
</file>

<file path=xl/sharedStrings.xml><?xml version="1.0" encoding="utf-8"?>
<sst xmlns="http://schemas.openxmlformats.org/spreadsheetml/2006/main" count="153" uniqueCount="141">
  <si>
    <t>VSIA "Latvijas Radio" plānotā un faktiskā naudas plūsma un darbības rādītāji</t>
  </si>
  <si>
    <t>EKK kods</t>
  </si>
  <si>
    <t>I ceturksnis</t>
  </si>
  <si>
    <t>II ceturksnis</t>
  </si>
  <si>
    <t>IIIceturksnis</t>
  </si>
  <si>
    <t>IV ceturksnis</t>
  </si>
  <si>
    <t>Pārskata perioda
 (3, 6, 9, 12 mēnešu) plāna un izpildes starpība</t>
  </si>
  <si>
    <t>Plāns</t>
  </si>
  <si>
    <t>Izpilde</t>
  </si>
  <si>
    <t>Plāns"-" Izpilde</t>
  </si>
  <si>
    <t>I. Finanšu rādītāji</t>
  </si>
  <si>
    <t>Ieņēmumi - kopā</t>
  </si>
  <si>
    <t>Valsts budžeta dotācija</t>
  </si>
  <si>
    <t>Transferts</t>
  </si>
  <si>
    <t>Pašu ieņēmumi no uzņēmējdarbības - kopā</t>
  </si>
  <si>
    <t>Reklāma un sludinājumi</t>
  </si>
  <si>
    <t>Tehnikas un telpu nomas ieņēmumi</t>
  </si>
  <si>
    <t>Citi ieņēmumi</t>
  </si>
  <si>
    <t>Izdevumi - kopā</t>
  </si>
  <si>
    <t>1000-4000 6000-7000</t>
  </si>
  <si>
    <t>Uzturēšanas izdevumi</t>
  </si>
  <si>
    <t>1000-2000</t>
  </si>
  <si>
    <t>Kārtējie izdevumi</t>
  </si>
  <si>
    <t>Atlīdzība</t>
  </si>
  <si>
    <t xml:space="preserve">Atalgojums </t>
  </si>
  <si>
    <t>Mēnešalga</t>
  </si>
  <si>
    <t>Pārējo darbinieku mēnešalga (darba alga)</t>
  </si>
  <si>
    <t>Piemaksas, prēmijas un naudas balvas</t>
  </si>
  <si>
    <t>Piemaksa par nakts darbu</t>
  </si>
  <si>
    <t>Samaksa par virsstundu darbu un darbu svētku dienās</t>
  </si>
  <si>
    <t>Piemaksa par darbu īpašos apstākļos, speciālas piemaksas</t>
  </si>
  <si>
    <t>Piemaksa par personisko darba ieguldījumu un darba kvalitāti</t>
  </si>
  <si>
    <t>Piemaksa par papildu darbu</t>
  </si>
  <si>
    <t>Prēmijas un naudas balvas</t>
  </si>
  <si>
    <t>Citas normatīvajos aktos noteiktās piemaksas, kas nav iepriekš klasificētas</t>
  </si>
  <si>
    <t>Atalgojums fiziskajām personām uz tiesiskās attiecības regulējošu dokumentu pamata</t>
  </si>
  <si>
    <t>Darba devēja piešķirtie labumi un maksājumi</t>
  </si>
  <si>
    <t>Darba devēja valsts sociālās apdrošināšanas obligātās iemaksas, pabalsti un kompensācijas</t>
  </si>
  <si>
    <t>Darba devēja valsts sociālās apdrošināšanas obligātās iemaksas</t>
  </si>
  <si>
    <t>Darba devēja pabalsti, kompensācijas un citi maksājumi</t>
  </si>
  <si>
    <t>Darba devēja pabalsti un kompensācijas, no kuriem aprēķina iedzīvotāju ienākuma nodokli un valsts sociālās apdrošināšanas obligātās iemaksas</t>
  </si>
  <si>
    <t>Darba devēja izdevumi veselības, dzīvības un nelaimes gadījumu apdrošināšanai</t>
  </si>
  <si>
    <t>Darba devēja pabalsti un kompensācijas, no kā neaprēķina iedzīvotāju ienākuma nodokli un valsts sociālās apdrošināšanas obligātās iemaksas</t>
  </si>
  <si>
    <t>Preces un pakalpojumi</t>
  </si>
  <si>
    <t>Mācību, darba un dienesta komandējumi, darba braucieni</t>
  </si>
  <si>
    <t>Iekšzemes mācību, darba un dienesta komandējumi, darba braucieni</t>
  </si>
  <si>
    <t>Dienas nauda</t>
  </si>
  <si>
    <t>Pārējie komandējumu un darba braucienu izdevumi</t>
  </si>
  <si>
    <t>Ārvalstu mācību, darba un dienesta komandējumi, darba braucieni</t>
  </si>
  <si>
    <t>Pakalpojumi</t>
  </si>
  <si>
    <t>Izdevumi par sakaru pakalpojumiem</t>
  </si>
  <si>
    <t>Izdevumi par komunālajiem pakalpojumiem</t>
  </si>
  <si>
    <t>Izdevumi par siltumenerģiju, tai skaitā apkuri</t>
  </si>
  <si>
    <t>Izdevumi par ūdeni un kanalizāciju</t>
  </si>
  <si>
    <t>Izdevumi par elektroenerģiju</t>
  </si>
  <si>
    <t xml:space="preserve">Izdevumi par atkritumu savākšanu, izvešanu no apdzīvotām vietām </t>
  </si>
  <si>
    <t>Izdevumi par pārējiem komunālajiem pakalpojumiem</t>
  </si>
  <si>
    <t>Iestādes administratīvie izdevumi un ar iestādes darbības nodrošināšanu saistītie izdevumi</t>
  </si>
  <si>
    <t>Administratīvie izdevumi un sabiedriskās attiecības</t>
  </si>
  <si>
    <t>Auditoru, tulku pakalpojumi, izdevumi par iestāžu pasūtītajiem pētījumiem</t>
  </si>
  <si>
    <t>Izdevumi par transporta pakalpojumiem</t>
  </si>
  <si>
    <t>Normatīvajos aktos noteiktie darba devēja veselības izdevumi darba ņēmējam</t>
  </si>
  <si>
    <t>Izdevumi par saņemtajiem apmācību pakalpojumiem</t>
  </si>
  <si>
    <t>Maksājumu pakalpojumi un komisijas</t>
  </si>
  <si>
    <t>Ārvalstīs strādājošo darbinieku dzīvokļa īres un komunālo izdevumu kompensācija</t>
  </si>
  <si>
    <t>Pārējie iestādes administratīvie izdevumi</t>
  </si>
  <si>
    <t>Remontdarbi un iestāžu uzturēšanas pakalpojumi (izņemot kapitālo remontu)</t>
  </si>
  <si>
    <t>Ēku, būvju un telpu kārtējais remonts</t>
  </si>
  <si>
    <t>Transportlīdzekļu uzturēšana un remonts</t>
  </si>
  <si>
    <t>Iekārtas, inventāra un aparatūras remonts, tehniskā apkalpošana</t>
  </si>
  <si>
    <t>Nekustamā īpašuma uzturēšana</t>
  </si>
  <si>
    <t>Apdrošināšanas izdevumi</t>
  </si>
  <si>
    <t>Pārējie remontdarbu un iestāžu uzturēšanas pakalpojumi</t>
  </si>
  <si>
    <t>Informācijas tehnoloģiju pakalpojumi</t>
  </si>
  <si>
    <t>Informācijas sistēmas uzturēšana</t>
  </si>
  <si>
    <t>Pārējie informācijas tehnoloģiju pakalpojumi</t>
  </si>
  <si>
    <t>Īre un noma</t>
  </si>
  <si>
    <t>Ēku, telpu īre un noma</t>
  </si>
  <si>
    <t>Transportlīdzekļu noma</t>
  </si>
  <si>
    <t>Zemes noma</t>
  </si>
  <si>
    <t>Iekārtu, aparatūras un inventāra īre un noma</t>
  </si>
  <si>
    <t>Pārējā noma</t>
  </si>
  <si>
    <t>Citi pakalpojumi</t>
  </si>
  <si>
    <t>Pārējie iepriekš neklasificētie pakalpojumu veidi</t>
  </si>
  <si>
    <t>Krājumi, materiāli, energoresursi, preces, biroja preces un inventārs, kurus neuzskaita kodā 5000</t>
  </si>
  <si>
    <t>Izdevumi par precēm iestādes darbības nodrošināšanai</t>
  </si>
  <si>
    <t>Biroja preces</t>
  </si>
  <si>
    <t>Inventārs</t>
  </si>
  <si>
    <t>Spectērpi</t>
  </si>
  <si>
    <t>Izdevumi par precēm iestādes administratīvās darbības nodrošināšanai un sabiedrisko attiecību īstenošanai</t>
  </si>
  <si>
    <t>Kurināmais un enerģētiskie materiāli</t>
  </si>
  <si>
    <t>Kurināmais</t>
  </si>
  <si>
    <t>Degviela</t>
  </si>
  <si>
    <t>Pārējie enerģētiskie materiāli</t>
  </si>
  <si>
    <t>Materiāli un izejvielas palīgražošanai</t>
  </si>
  <si>
    <t>Zāles, ķimikālijas, laboratorijas preces, medicīniskās ierīces, medicīnas instrumenti, laboratorijas dzīvnieki un to uzturēšana</t>
  </si>
  <si>
    <t>Zāles, ķimikālijas, laboratorijas preces</t>
  </si>
  <si>
    <t>Kārtējā remonta un iestāžu uzturēšanas materiāli</t>
  </si>
  <si>
    <t>Pārējās preces</t>
  </si>
  <si>
    <t>Izdevumi periodikas iegādei</t>
  </si>
  <si>
    <t>Budžeta iestāžu nodokļu, nodevu un sankciju maksājumi</t>
  </si>
  <si>
    <t>Budžeta iestāžu nodokļu un nodevu maksājumi</t>
  </si>
  <si>
    <t>Budžeta iestāžu pievienotās vērtības nodokļa maksājumi</t>
  </si>
  <si>
    <t>Budžeta iestāžu nekustamā īpašuma nodokļa (t.sk. Zemes nodokļa parāda) maksājumi budžetā</t>
  </si>
  <si>
    <t>Uzņēmuma ienākuma nodoklis</t>
  </si>
  <si>
    <t>Pārējie budžeta iestāžu pārskaitītie nodokļi un nodevas</t>
  </si>
  <si>
    <t>Maksājumi par budžeta iestādēm piemērotajām sankcijām</t>
  </si>
  <si>
    <t>Procentu izdevumi</t>
  </si>
  <si>
    <t>Procentu maksājumi iekšzemes kredītiestādēm</t>
  </si>
  <si>
    <t>Budžeta iestāžu līzinga procentu maksājumi</t>
  </si>
  <si>
    <t>Pamatkapitāla veidošana</t>
  </si>
  <si>
    <t>Nemateriālie ieguldījumi</t>
  </si>
  <si>
    <t>Licences, koncesijas un patenti, preču zīmes un līdzīgas tiesības</t>
  </si>
  <si>
    <t>Pamatlīdzekļi</t>
  </si>
  <si>
    <t>Tehnoloģiskās mašīnas un iekārtas</t>
  </si>
  <si>
    <t>Pārējie pamatlīdzekļi</t>
  </si>
  <si>
    <t>Transportlīdzekļi</t>
  </si>
  <si>
    <t>Datortehnika, sakaru un cita biroju tehnika</t>
  </si>
  <si>
    <t>Pārējie iepriekš neklasificētie pamatlīdzekļi</t>
  </si>
  <si>
    <t>Pamatlīdzekļu izveidošana un nepabeigtā būvniecība</t>
  </si>
  <si>
    <t>Kapitālais remonts un rekonstrukcija</t>
  </si>
  <si>
    <t>Ilgtermiņa ieguldījumi nomātajos pamatlīdzekļos</t>
  </si>
  <si>
    <t>Fiskālā bilance</t>
  </si>
  <si>
    <t>Naudas līdzekļu atlikumu izmaiņas: palielinājums (–) vai samazinājums (+)</t>
  </si>
  <si>
    <t>Naudas līdzekļu atlikums perioda sākumā:</t>
  </si>
  <si>
    <t>Naudas līdzekļu atlikums perioda beigās:</t>
  </si>
  <si>
    <t>Ieņēmumi kopā:</t>
  </si>
  <si>
    <t>Valsts Budžeta dotācija</t>
  </si>
  <si>
    <t>Transferts no kultūras ministrijas</t>
  </si>
  <si>
    <t>Pašu ieņēmumi</t>
  </si>
  <si>
    <t>Izdevumi kopā:</t>
  </si>
  <si>
    <t>Štata vietas</t>
  </si>
  <si>
    <t>Darbinieku skaits</t>
  </si>
  <si>
    <t>Uzņēmuma vadītājs_____________________</t>
  </si>
  <si>
    <t>Sagatavoja___________________________</t>
  </si>
  <si>
    <t>I.Rone 67206668</t>
  </si>
  <si>
    <t>2022.gadā</t>
  </si>
  <si>
    <t>2022.gads</t>
  </si>
  <si>
    <t>II. Ieņēmumu un izdevumu ekonomiskais aprēķins</t>
  </si>
  <si>
    <t>Pārskata perioda
 (3, 6, 9, 12 mēnešu)</t>
  </si>
  <si>
    <t>4.pielikums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</si>
</sst>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color theme="0" tint="-0.14999847407452621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10"/>
      <name val="Times New Roman"/>
      <family val="1"/>
      <charset val="186"/>
    </font>
    <font>
      <sz val="11"/>
      <color indexed="10"/>
      <name val="Calibri"/>
      <family val="2"/>
      <charset val="186"/>
    </font>
    <font>
      <sz val="10"/>
      <color indexed="10"/>
      <name val="MS Sans Serif"/>
      <family val="2"/>
      <charset val="186"/>
    </font>
    <font>
      <b/>
      <sz val="9"/>
      <color indexed="8"/>
      <name val="Times New Roman"/>
      <family val="1"/>
      <charset val="186"/>
    </font>
    <font>
      <sz val="9"/>
      <color indexed="8"/>
      <name val="MS Sans Serif"/>
      <family val="2"/>
      <charset val="186"/>
    </font>
    <font>
      <b/>
      <sz val="10"/>
      <color indexed="8"/>
      <name val="Times New Roman"/>
      <family val="1"/>
      <charset val="186"/>
    </font>
    <font>
      <sz val="10"/>
      <name val="Arial"/>
      <family val="2"/>
      <charset val="186"/>
    </font>
    <font>
      <b/>
      <sz val="9"/>
      <name val="Times New Roman"/>
      <family val="1"/>
    </font>
    <font>
      <b/>
      <sz val="10"/>
      <color theme="0" tint="-0.14999847407452621"/>
      <name val="Times New Roman"/>
      <family val="1"/>
      <charset val="186"/>
    </font>
    <font>
      <b/>
      <sz val="9"/>
      <color indexed="17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u/>
      <sz val="9"/>
      <color indexed="8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u/>
      <sz val="9"/>
      <name val="Times New Roman"/>
      <family val="1"/>
      <charset val="186"/>
    </font>
    <font>
      <b/>
      <u/>
      <sz val="10"/>
      <color indexed="17"/>
      <name val="Times New Roman"/>
      <family val="1"/>
      <charset val="186"/>
    </font>
    <font>
      <b/>
      <sz val="10"/>
      <color indexed="17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9"/>
      <name val="Times New Roman"/>
      <family val="1"/>
    </font>
    <font>
      <sz val="9"/>
      <color indexed="8"/>
      <name val="Times New Roman"/>
      <family val="1"/>
      <charset val="186"/>
    </font>
    <font>
      <b/>
      <sz val="10"/>
      <color indexed="9"/>
      <name val="Times New Roman"/>
      <family val="1"/>
      <charset val="186"/>
    </font>
    <font>
      <sz val="12"/>
      <name val="Times New Roman"/>
      <family val="1"/>
    </font>
    <font>
      <u/>
      <sz val="11"/>
      <color theme="10"/>
      <name val="Calibri"/>
      <family val="2"/>
      <charset val="186"/>
    </font>
    <font>
      <u/>
      <sz val="10"/>
      <color indexed="12"/>
      <name val="MS Sans Serif"/>
      <family val="2"/>
      <charset val="186"/>
    </font>
    <font>
      <b/>
      <sz val="16"/>
      <name val="Times New Roman"/>
      <family val="1"/>
      <charset val="186"/>
    </font>
    <font>
      <sz val="14"/>
      <color indexed="8"/>
      <name val="Times New Roman"/>
      <family val="1"/>
      <charset val="186"/>
    </font>
  </fonts>
  <fills count="11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80C5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4" fillId="0" borderId="0"/>
    <xf numFmtId="0" fontId="36" fillId="0" borderId="0" applyNumberFormat="0" applyFill="0" applyBorder="0" applyAlignment="0" applyProtection="0">
      <alignment vertical="top"/>
      <protection locked="0"/>
    </xf>
  </cellStyleXfs>
  <cellXfs count="263">
    <xf numFmtId="0" fontId="0" fillId="0" borderId="0" xfId="0"/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vertical="top"/>
    </xf>
    <xf numFmtId="0" fontId="5" fillId="0" borderId="0" xfId="0" applyFont="1"/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3" fillId="0" borderId="5" xfId="0" applyFont="1" applyBorder="1" applyAlignment="1">
      <alignment horizontal="center" wrapText="1"/>
    </xf>
    <xf numFmtId="0" fontId="13" fillId="0" borderId="0" xfId="0" applyFont="1"/>
    <xf numFmtId="3" fontId="1" fillId="0" borderId="3" xfId="0" applyNumberFormat="1" applyFont="1" applyBorder="1" applyAlignment="1">
      <alignment horizontal="center" vertical="top"/>
    </xf>
    <xf numFmtId="0" fontId="12" fillId="2" borderId="8" xfId="0" applyFont="1" applyFill="1" applyBorder="1" applyAlignment="1">
      <alignment horizontal="center" vertical="center"/>
    </xf>
    <xf numFmtId="0" fontId="15" fillId="2" borderId="10" xfId="1" applyFont="1" applyFill="1" applyBorder="1"/>
    <xf numFmtId="3" fontId="3" fillId="2" borderId="11" xfId="0" applyNumberFormat="1" applyFont="1" applyFill="1" applyBorder="1" applyAlignment="1">
      <alignment horizontal="center" vertical="top" wrapText="1"/>
    </xf>
    <xf numFmtId="0" fontId="17" fillId="2" borderId="8" xfId="0" applyFont="1" applyFill="1" applyBorder="1" applyAlignment="1">
      <alignment horizontal="right" vertical="top" wrapText="1"/>
    </xf>
    <xf numFmtId="0" fontId="11" fillId="2" borderId="9" xfId="0" applyFont="1" applyFill="1" applyBorder="1" applyAlignment="1">
      <alignment vertical="top" wrapText="1"/>
    </xf>
    <xf numFmtId="3" fontId="18" fillId="2" borderId="11" xfId="0" applyNumberFormat="1" applyFont="1" applyFill="1" applyBorder="1" applyAlignment="1">
      <alignment vertical="top"/>
    </xf>
    <xf numFmtId="3" fontId="18" fillId="3" borderId="3" xfId="0" applyNumberFormat="1" applyFont="1" applyFill="1" applyBorder="1"/>
    <xf numFmtId="0" fontId="19" fillId="0" borderId="0" xfId="0" applyFont="1"/>
    <xf numFmtId="0" fontId="20" fillId="0" borderId="12" xfId="0" applyFont="1" applyBorder="1" applyAlignment="1">
      <alignment vertical="top"/>
    </xf>
    <xf numFmtId="0" fontId="11" fillId="0" borderId="13" xfId="0" applyFont="1" applyBorder="1" applyAlignment="1">
      <alignment vertical="top" wrapText="1"/>
    </xf>
    <xf numFmtId="3" fontId="1" fillId="4" borderId="14" xfId="0" applyNumberFormat="1" applyFont="1" applyFill="1" applyBorder="1" applyAlignment="1">
      <alignment vertical="top"/>
    </xf>
    <xf numFmtId="3" fontId="18" fillId="4" borderId="15" xfId="0" applyNumberFormat="1" applyFont="1" applyFill="1" applyBorder="1"/>
    <xf numFmtId="3" fontId="13" fillId="4" borderId="16" xfId="0" applyNumberFormat="1" applyFont="1" applyFill="1" applyBorder="1" applyAlignment="1">
      <alignment horizontal="center"/>
    </xf>
    <xf numFmtId="0" fontId="11" fillId="0" borderId="18" xfId="0" applyFont="1" applyBorder="1" applyAlignment="1">
      <alignment vertical="top" wrapText="1"/>
    </xf>
    <xf numFmtId="3" fontId="1" fillId="0" borderId="19" xfId="0" applyNumberFormat="1" applyFont="1" applyBorder="1" applyAlignment="1">
      <alignment vertical="top"/>
    </xf>
    <xf numFmtId="0" fontId="21" fillId="0" borderId="17" xfId="0" applyFont="1" applyBorder="1" applyAlignment="1">
      <alignment vertical="top"/>
    </xf>
    <xf numFmtId="3" fontId="2" fillId="4" borderId="19" xfId="0" applyNumberFormat="1" applyFont="1" applyFill="1" applyBorder="1" applyAlignment="1">
      <alignment vertical="top"/>
    </xf>
    <xf numFmtId="3" fontId="2" fillId="4" borderId="17" xfId="0" applyNumberFormat="1" applyFont="1" applyFill="1" applyBorder="1"/>
    <xf numFmtId="3" fontId="5" fillId="4" borderId="19" xfId="0" applyNumberFormat="1" applyFont="1" applyFill="1" applyBorder="1"/>
    <xf numFmtId="0" fontId="21" fillId="0" borderId="20" xfId="0" applyFont="1" applyBorder="1" applyAlignment="1">
      <alignment vertical="top"/>
    </xf>
    <xf numFmtId="0" fontId="11" fillId="0" borderId="21" xfId="0" applyFont="1" applyBorder="1" applyAlignment="1">
      <alignment vertical="top" wrapText="1"/>
    </xf>
    <xf numFmtId="3" fontId="2" fillId="4" borderId="22" xfId="0" applyNumberFormat="1" applyFont="1" applyFill="1" applyBorder="1" applyAlignment="1">
      <alignment vertical="top"/>
    </xf>
    <xf numFmtId="0" fontId="11" fillId="2" borderId="23" xfId="0" applyFont="1" applyFill="1" applyBorder="1" applyAlignment="1">
      <alignment horizontal="right" vertical="top" wrapText="1"/>
    </xf>
    <xf numFmtId="0" fontId="11" fillId="2" borderId="10" xfId="0" applyFont="1" applyFill="1" applyBorder="1" applyAlignment="1">
      <alignment vertical="top" wrapText="1"/>
    </xf>
    <xf numFmtId="3" fontId="18" fillId="2" borderId="3" xfId="0" applyNumberFormat="1" applyFont="1" applyFill="1" applyBorder="1" applyAlignment="1">
      <alignment vertical="top"/>
    </xf>
    <xf numFmtId="3" fontId="19" fillId="3" borderId="3" xfId="0" applyNumberFormat="1" applyFont="1" applyFill="1" applyBorder="1"/>
    <xf numFmtId="0" fontId="22" fillId="0" borderId="0" xfId="0" applyFont="1"/>
    <xf numFmtId="0" fontId="11" fillId="5" borderId="23" xfId="0" applyFont="1" applyFill="1" applyBorder="1" applyAlignment="1">
      <alignment horizontal="right" vertical="top" wrapText="1"/>
    </xf>
    <xf numFmtId="0" fontId="11" fillId="5" borderId="10" xfId="0" applyFont="1" applyFill="1" applyBorder="1" applyAlignment="1">
      <alignment vertical="top" wrapText="1"/>
    </xf>
    <xf numFmtId="3" fontId="18" fillId="5" borderId="3" xfId="0" applyNumberFormat="1" applyFont="1" applyFill="1" applyBorder="1" applyAlignment="1">
      <alignment vertical="top"/>
    </xf>
    <xf numFmtId="3" fontId="1" fillId="7" borderId="3" xfId="0" applyNumberFormat="1" applyFont="1" applyFill="1" applyBorder="1" applyAlignment="1">
      <alignment vertical="top"/>
    </xf>
    <xf numFmtId="0" fontId="11" fillId="0" borderId="12" xfId="0" applyFont="1" applyBorder="1" applyAlignment="1">
      <alignment horizontal="left" vertical="top" wrapText="1"/>
    </xf>
    <xf numFmtId="3" fontId="1" fillId="0" borderId="14" xfId="0" applyNumberFormat="1" applyFont="1" applyBorder="1" applyAlignment="1">
      <alignment horizontal="left" vertical="top"/>
    </xf>
    <xf numFmtId="3" fontId="25" fillId="0" borderId="17" xfId="0" applyNumberFormat="1" applyFont="1" applyBorder="1"/>
    <xf numFmtId="3" fontId="5" fillId="0" borderId="19" xfId="0" applyNumberFormat="1" applyFont="1" applyBorder="1"/>
    <xf numFmtId="0" fontId="11" fillId="0" borderId="17" xfId="0" applyFont="1" applyBorder="1" applyAlignment="1">
      <alignment horizontal="center" vertical="top" wrapText="1"/>
    </xf>
    <xf numFmtId="3" fontId="2" fillId="0" borderId="19" xfId="0" applyNumberFormat="1" applyFont="1" applyBorder="1" applyAlignment="1">
      <alignment horizontal="center" vertical="top"/>
    </xf>
    <xf numFmtId="0" fontId="11" fillId="0" borderId="17" xfId="0" applyFont="1" applyBorder="1" applyAlignment="1">
      <alignment horizontal="right" vertical="top" wrapText="1"/>
    </xf>
    <xf numFmtId="0" fontId="11" fillId="0" borderId="18" xfId="0" applyFont="1" applyBorder="1" applyAlignment="1">
      <alignment horizontal="left" vertical="top" wrapText="1"/>
    </xf>
    <xf numFmtId="3" fontId="2" fillId="4" borderId="19" xfId="0" applyNumberFormat="1" applyFont="1" applyFill="1" applyBorder="1" applyAlignment="1">
      <alignment horizontal="right" vertical="top"/>
    </xf>
    <xf numFmtId="3" fontId="25" fillId="4" borderId="17" xfId="0" applyNumberFormat="1" applyFont="1" applyFill="1" applyBorder="1"/>
    <xf numFmtId="0" fontId="26" fillId="0" borderId="0" xfId="0" applyFont="1"/>
    <xf numFmtId="0" fontId="11" fillId="0" borderId="17" xfId="0" applyFont="1" applyBorder="1" applyAlignment="1" applyProtection="1">
      <alignment horizontal="right" vertical="top" wrapText="1"/>
      <protection locked="0"/>
    </xf>
    <xf numFmtId="0" fontId="11" fillId="0" borderId="18" xfId="0" applyFont="1" applyBorder="1" applyAlignment="1" applyProtection="1">
      <alignment horizontal="left" vertical="top" wrapText="1"/>
      <protection locked="0"/>
    </xf>
    <xf numFmtId="3" fontId="2" fillId="4" borderId="19" xfId="0" applyNumberFormat="1" applyFont="1" applyFill="1" applyBorder="1" applyAlignment="1" applyProtection="1">
      <alignment horizontal="right" vertical="top"/>
      <protection locked="0"/>
    </xf>
    <xf numFmtId="3" fontId="2" fillId="4" borderId="19" xfId="0" applyNumberFormat="1" applyFont="1" applyFill="1" applyBorder="1" applyAlignment="1" applyProtection="1">
      <alignment vertical="top"/>
      <protection locked="0"/>
    </xf>
    <xf numFmtId="0" fontId="26" fillId="0" borderId="0" xfId="0" applyFont="1" applyProtection="1">
      <protection locked="0"/>
    </xf>
    <xf numFmtId="0" fontId="11" fillId="0" borderId="17" xfId="0" applyFont="1" applyBorder="1" applyAlignment="1" applyProtection="1">
      <alignment horizontal="center" vertical="top" wrapText="1"/>
      <protection locked="0"/>
    </xf>
    <xf numFmtId="3" fontId="2" fillId="4" borderId="19" xfId="0" applyNumberFormat="1" applyFont="1" applyFill="1" applyBorder="1" applyAlignment="1" applyProtection="1">
      <alignment horizontal="center" vertical="top"/>
      <protection locked="0"/>
    </xf>
    <xf numFmtId="0" fontId="11" fillId="0" borderId="17" xfId="0" applyFont="1" applyBorder="1" applyAlignment="1">
      <alignment horizontal="left" vertical="top" wrapText="1"/>
    </xf>
    <xf numFmtId="3" fontId="1" fillId="0" borderId="19" xfId="0" applyNumberFormat="1" applyFont="1" applyBorder="1" applyAlignment="1">
      <alignment horizontal="left" vertical="top"/>
    </xf>
    <xf numFmtId="3" fontId="2" fillId="4" borderId="19" xfId="0" applyNumberFormat="1" applyFont="1" applyFill="1" applyBorder="1" applyAlignment="1">
      <alignment horizontal="center" vertical="top"/>
    </xf>
    <xf numFmtId="0" fontId="11" fillId="0" borderId="18" xfId="0" applyFont="1" applyBorder="1" applyAlignment="1" applyProtection="1">
      <alignment vertical="top" wrapText="1"/>
      <protection locked="0"/>
    </xf>
    <xf numFmtId="0" fontId="23" fillId="9" borderId="23" xfId="0" applyFont="1" applyFill="1" applyBorder="1" applyAlignment="1">
      <alignment horizontal="left" vertical="top" wrapText="1"/>
    </xf>
    <xf numFmtId="0" fontId="23" fillId="9" borderId="10" xfId="0" applyFont="1" applyFill="1" applyBorder="1" applyAlignment="1">
      <alignment vertical="top" wrapText="1"/>
    </xf>
    <xf numFmtId="3" fontId="1" fillId="9" borderId="3" xfId="0" applyNumberFormat="1" applyFont="1" applyFill="1" applyBorder="1" applyAlignment="1">
      <alignment horizontal="left" vertical="top"/>
    </xf>
    <xf numFmtId="3" fontId="24" fillId="7" borderId="3" xfId="0" applyNumberFormat="1" applyFont="1" applyFill="1" applyBorder="1"/>
    <xf numFmtId="3" fontId="24" fillId="8" borderId="17" xfId="0" applyNumberFormat="1" applyFont="1" applyFill="1" applyBorder="1"/>
    <xf numFmtId="3" fontId="13" fillId="8" borderId="19" xfId="0" applyNumberFormat="1" applyFont="1" applyFill="1" applyBorder="1"/>
    <xf numFmtId="3" fontId="25" fillId="8" borderId="17" xfId="0" applyNumberFormat="1" applyFont="1" applyFill="1" applyBorder="1"/>
    <xf numFmtId="3" fontId="5" fillId="8" borderId="19" xfId="0" applyNumberFormat="1" applyFont="1" applyFill="1" applyBorder="1"/>
    <xf numFmtId="3" fontId="5" fillId="8" borderId="19" xfId="0" applyNumberFormat="1" applyFont="1" applyFill="1" applyBorder="1" applyAlignment="1">
      <alignment vertical="center"/>
    </xf>
    <xf numFmtId="3" fontId="2" fillId="4" borderId="19" xfId="0" applyNumberFormat="1" applyFont="1" applyFill="1" applyBorder="1" applyAlignment="1">
      <alignment horizontal="left" vertical="top"/>
    </xf>
    <xf numFmtId="0" fontId="11" fillId="0" borderId="24" xfId="0" applyFont="1" applyBorder="1" applyAlignment="1">
      <alignment horizontal="right" vertical="top" wrapText="1"/>
    </xf>
    <xf numFmtId="0" fontId="11" fillId="0" borderId="25" xfId="0" applyFont="1" applyBorder="1" applyAlignment="1">
      <alignment vertical="top" wrapText="1"/>
    </xf>
    <xf numFmtId="3" fontId="2" fillId="4" borderId="26" xfId="0" applyNumberFormat="1" applyFont="1" applyFill="1" applyBorder="1" applyAlignment="1">
      <alignment vertical="top"/>
    </xf>
    <xf numFmtId="0" fontId="11" fillId="0" borderId="27" xfId="0" applyFont="1" applyBorder="1" applyAlignment="1">
      <alignment horizontal="center" vertical="top" wrapText="1"/>
    </xf>
    <xf numFmtId="0" fontId="11" fillId="0" borderId="28" xfId="0" applyFont="1" applyBorder="1" applyAlignment="1">
      <alignment vertical="top" wrapText="1"/>
    </xf>
    <xf numFmtId="3" fontId="25" fillId="4" borderId="24" xfId="0" applyNumberFormat="1" applyFont="1" applyFill="1" applyBorder="1"/>
    <xf numFmtId="3" fontId="25" fillId="4" borderId="29" xfId="0" applyNumberFormat="1" applyFont="1" applyFill="1" applyBorder="1"/>
    <xf numFmtId="3" fontId="5" fillId="4" borderId="26" xfId="0" applyNumberFormat="1" applyFont="1" applyFill="1" applyBorder="1"/>
    <xf numFmtId="3" fontId="1" fillId="9" borderId="3" xfId="0" applyNumberFormat="1" applyFont="1" applyFill="1" applyBorder="1" applyAlignment="1">
      <alignment vertical="top"/>
    </xf>
    <xf numFmtId="3" fontId="25" fillId="7" borderId="3" xfId="0" applyNumberFormat="1" applyFont="1" applyFill="1" applyBorder="1"/>
    <xf numFmtId="3" fontId="5" fillId="7" borderId="3" xfId="0" applyNumberFormat="1" applyFont="1" applyFill="1" applyBorder="1"/>
    <xf numFmtId="3" fontId="1" fillId="0" borderId="14" xfId="0" applyNumberFormat="1" applyFont="1" applyBorder="1" applyAlignment="1">
      <alignment vertical="top"/>
    </xf>
    <xf numFmtId="3" fontId="25" fillId="8" borderId="12" xfId="0" applyNumberFormat="1" applyFont="1" applyFill="1" applyBorder="1"/>
    <xf numFmtId="3" fontId="25" fillId="8" borderId="30" xfId="0" applyNumberFormat="1" applyFont="1" applyFill="1" applyBorder="1"/>
    <xf numFmtId="3" fontId="5" fillId="8" borderId="14" xfId="0" applyNumberFormat="1" applyFont="1" applyFill="1" applyBorder="1"/>
    <xf numFmtId="0" fontId="27" fillId="9" borderId="23" xfId="0" applyFont="1" applyFill="1" applyBorder="1" applyAlignment="1">
      <alignment horizontal="left" vertical="top" wrapText="1"/>
    </xf>
    <xf numFmtId="0" fontId="27" fillId="9" borderId="10" xfId="0" applyFont="1" applyFill="1" applyBorder="1" applyAlignment="1">
      <alignment vertical="top" wrapText="1"/>
    </xf>
    <xf numFmtId="3" fontId="13" fillId="7" borderId="3" xfId="0" applyNumberFormat="1" applyFont="1" applyFill="1" applyBorder="1"/>
    <xf numFmtId="0" fontId="28" fillId="0" borderId="0" xfId="0" applyFont="1"/>
    <xf numFmtId="0" fontId="20" fillId="0" borderId="12" xfId="0" applyFont="1" applyBorder="1" applyAlignment="1">
      <alignment horizontal="left" vertical="top" wrapText="1"/>
    </xf>
    <xf numFmtId="0" fontId="20" fillId="0" borderId="13" xfId="0" applyFont="1" applyBorder="1" applyAlignment="1">
      <alignment vertical="top" wrapText="1"/>
    </xf>
    <xf numFmtId="0" fontId="29" fillId="0" borderId="0" xfId="0" applyFont="1"/>
    <xf numFmtId="0" fontId="20" fillId="0" borderId="17" xfId="0" applyFont="1" applyBorder="1" applyAlignment="1">
      <alignment horizontal="center" vertical="top" wrapText="1"/>
    </xf>
    <xf numFmtId="0" fontId="20" fillId="0" borderId="18" xfId="0" applyFont="1" applyBorder="1" applyAlignment="1">
      <alignment vertical="top" wrapText="1"/>
    </xf>
    <xf numFmtId="0" fontId="20" fillId="0" borderId="17" xfId="0" applyFont="1" applyBorder="1" applyAlignment="1">
      <alignment horizontal="left" vertical="top" wrapText="1"/>
    </xf>
    <xf numFmtId="0" fontId="1" fillId="0" borderId="0" xfId="0" applyFont="1"/>
    <xf numFmtId="0" fontId="20" fillId="0" borderId="17" xfId="0" applyFont="1" applyBorder="1" applyAlignment="1">
      <alignment horizontal="right" vertical="top" wrapText="1"/>
    </xf>
    <xf numFmtId="0" fontId="2" fillId="0" borderId="0" xfId="0" applyFont="1"/>
    <xf numFmtId="0" fontId="20" fillId="0" borderId="20" xfId="0" applyFont="1" applyBorder="1" applyAlignment="1">
      <alignment horizontal="right" vertical="top" wrapText="1"/>
    </xf>
    <xf numFmtId="0" fontId="20" fillId="0" borderId="21" xfId="0" applyFont="1" applyBorder="1" applyAlignment="1">
      <alignment vertical="top" wrapText="1"/>
    </xf>
    <xf numFmtId="0" fontId="20" fillId="0" borderId="20" xfId="0" applyFont="1" applyBorder="1" applyAlignment="1">
      <alignment horizontal="center" vertical="top" wrapText="1"/>
    </xf>
    <xf numFmtId="0" fontId="20" fillId="0" borderId="9" xfId="0" applyFont="1" applyBorder="1" applyAlignment="1">
      <alignment vertical="top" wrapText="1"/>
    </xf>
    <xf numFmtId="3" fontId="2" fillId="4" borderId="3" xfId="0" applyNumberFormat="1" applyFont="1" applyFill="1" applyBorder="1" applyAlignment="1">
      <alignment vertical="top"/>
    </xf>
    <xf numFmtId="3" fontId="25" fillId="4" borderId="3" xfId="0" applyNumberFormat="1" applyFont="1" applyFill="1" applyBorder="1"/>
    <xf numFmtId="3" fontId="5" fillId="4" borderId="3" xfId="0" applyNumberFormat="1" applyFont="1" applyFill="1" applyBorder="1"/>
    <xf numFmtId="0" fontId="20" fillId="0" borderId="8" xfId="0" applyFont="1" applyBorder="1" applyAlignment="1">
      <alignment horizontal="center" vertical="top" wrapText="1"/>
    </xf>
    <xf numFmtId="0" fontId="21" fillId="0" borderId="23" xfId="0" applyFont="1" applyBorder="1"/>
    <xf numFmtId="0" fontId="20" fillId="0" borderId="10" xfId="0" applyFont="1" applyBorder="1" applyAlignment="1">
      <alignment wrapText="1"/>
    </xf>
    <xf numFmtId="3" fontId="1" fillId="0" borderId="3" xfId="0" applyNumberFormat="1" applyFont="1" applyBorder="1" applyAlignment="1">
      <alignment vertical="top"/>
    </xf>
    <xf numFmtId="0" fontId="21" fillId="0" borderId="10" xfId="0" applyFont="1" applyBorder="1" applyAlignment="1">
      <alignment horizontal="left" wrapText="1"/>
    </xf>
    <xf numFmtId="3" fontId="2" fillId="0" borderId="3" xfId="0" applyNumberFormat="1" applyFont="1" applyBorder="1" applyAlignment="1" applyProtection="1">
      <alignment vertical="top"/>
      <protection locked="0"/>
    </xf>
    <xf numFmtId="3" fontId="25" fillId="0" borderId="3" xfId="0" applyNumberFormat="1" applyFont="1" applyBorder="1"/>
    <xf numFmtId="3" fontId="2" fillId="0" borderId="3" xfId="0" applyNumberFormat="1" applyFont="1" applyBorder="1" applyAlignment="1">
      <alignment vertical="top"/>
    </xf>
    <xf numFmtId="0" fontId="11" fillId="2" borderId="23" xfId="0" applyFont="1" applyFill="1" applyBorder="1" applyAlignment="1">
      <alignment horizontal="right" vertical="top"/>
    </xf>
    <xf numFmtId="0" fontId="11" fillId="2" borderId="10" xfId="0" applyFont="1" applyFill="1" applyBorder="1" applyAlignment="1">
      <alignment vertical="top"/>
    </xf>
    <xf numFmtId="0" fontId="5" fillId="10" borderId="3" xfId="0" applyFont="1" applyFill="1" applyBorder="1"/>
    <xf numFmtId="0" fontId="11" fillId="9" borderId="12" xfId="0" applyFont="1" applyFill="1" applyBorder="1" applyAlignment="1">
      <alignment horizontal="right" vertical="top"/>
    </xf>
    <xf numFmtId="0" fontId="11" fillId="9" borderId="13" xfId="0" applyFont="1" applyFill="1" applyBorder="1" applyAlignment="1">
      <alignment vertical="top"/>
    </xf>
    <xf numFmtId="3" fontId="1" fillId="9" borderId="14" xfId="0" applyNumberFormat="1" applyFont="1" applyFill="1" applyBorder="1" applyAlignment="1">
      <alignment vertical="top"/>
    </xf>
    <xf numFmtId="3" fontId="25" fillId="8" borderId="3" xfId="0" applyNumberFormat="1" applyFont="1" applyFill="1" applyBorder="1"/>
    <xf numFmtId="0" fontId="11" fillId="9" borderId="17" xfId="0" applyFont="1" applyFill="1" applyBorder="1" applyAlignment="1">
      <alignment horizontal="right" vertical="top"/>
    </xf>
    <xf numFmtId="0" fontId="11" fillId="9" borderId="18" xfId="0" applyFont="1" applyFill="1" applyBorder="1" applyAlignment="1">
      <alignment vertical="top"/>
    </xf>
    <xf numFmtId="3" fontId="1" fillId="9" borderId="19" xfId="0" applyNumberFormat="1" applyFont="1" applyFill="1" applyBorder="1" applyAlignment="1">
      <alignment vertical="top"/>
    </xf>
    <xf numFmtId="0" fontId="11" fillId="0" borderId="23" xfId="0" applyFont="1" applyBorder="1" applyAlignment="1">
      <alignment horizontal="right" vertical="top"/>
    </xf>
    <xf numFmtId="0" fontId="11" fillId="0" borderId="10" xfId="0" applyFont="1" applyBorder="1" applyAlignment="1">
      <alignment vertical="top"/>
    </xf>
    <xf numFmtId="3" fontId="1" fillId="8" borderId="3" xfId="0" applyNumberFormat="1" applyFont="1" applyFill="1" applyBorder="1" applyAlignment="1">
      <alignment vertical="top"/>
    </xf>
    <xf numFmtId="3" fontId="13" fillId="0" borderId="3" xfId="0" applyNumberFormat="1" applyFont="1" applyBorder="1"/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7" fillId="0" borderId="0" xfId="0" applyFont="1"/>
    <xf numFmtId="0" fontId="33" fillId="0" borderId="0" xfId="0" applyFont="1" applyAlignment="1">
      <alignment vertical="top"/>
    </xf>
    <xf numFmtId="0" fontId="35" fillId="0" borderId="0" xfId="0" applyFont="1" applyAlignment="1">
      <alignment wrapText="1"/>
    </xf>
    <xf numFmtId="0" fontId="35" fillId="0" borderId="0" xfId="0" applyFont="1"/>
    <xf numFmtId="0" fontId="31" fillId="0" borderId="0" xfId="0" applyFont="1"/>
    <xf numFmtId="0" fontId="37" fillId="0" borderId="0" xfId="2" applyFont="1" applyAlignment="1" applyProtection="1"/>
    <xf numFmtId="3" fontId="2" fillId="4" borderId="19" xfId="0" applyNumberFormat="1" applyFont="1" applyFill="1" applyBorder="1" applyAlignment="1">
      <alignment horizontal="right" vertical="center"/>
    </xf>
    <xf numFmtId="3" fontId="2" fillId="4" borderId="19" xfId="0" applyNumberFormat="1" applyFont="1" applyFill="1" applyBorder="1" applyAlignment="1">
      <alignment vertical="center"/>
    </xf>
    <xf numFmtId="3" fontId="25" fillId="4" borderId="17" xfId="0" applyNumberFormat="1" applyFont="1" applyFill="1" applyBorder="1" applyAlignment="1">
      <alignment vertical="center"/>
    </xf>
    <xf numFmtId="3" fontId="2" fillId="4" borderId="19" xfId="0" applyNumberFormat="1" applyFont="1" applyFill="1" applyBorder="1" applyAlignment="1" applyProtection="1">
      <alignment horizontal="right" vertical="center"/>
      <protection locked="0"/>
    </xf>
    <xf numFmtId="3" fontId="2" fillId="4" borderId="19" xfId="0" applyNumberFormat="1" applyFont="1" applyFill="1" applyBorder="1" applyAlignment="1" applyProtection="1">
      <alignment vertical="center"/>
      <protection locked="0"/>
    </xf>
    <xf numFmtId="3" fontId="2" fillId="0" borderId="19" xfId="0" applyNumberFormat="1" applyFont="1" applyBorder="1" applyAlignment="1">
      <alignment vertical="center"/>
    </xf>
    <xf numFmtId="3" fontId="5" fillId="8" borderId="3" xfId="0" applyNumberFormat="1" applyFont="1" applyFill="1" applyBorder="1"/>
    <xf numFmtId="3" fontId="2" fillId="8" borderId="3" xfId="0" applyNumberFormat="1" applyFont="1" applyFill="1" applyBorder="1" applyAlignment="1" applyProtection="1">
      <alignment vertical="top"/>
      <protection locked="0"/>
    </xf>
    <xf numFmtId="3" fontId="1" fillId="0" borderId="17" xfId="0" applyNumberFormat="1" applyFont="1" applyBorder="1" applyAlignment="1">
      <alignment vertical="top"/>
    </xf>
    <xf numFmtId="3" fontId="1" fillId="6" borderId="3" xfId="0" applyNumberFormat="1" applyFont="1" applyFill="1" applyBorder="1" applyAlignment="1">
      <alignment vertical="top"/>
    </xf>
    <xf numFmtId="3" fontId="25" fillId="4" borderId="17" xfId="0" applyNumberFormat="1" applyFont="1" applyFill="1" applyBorder="1" applyAlignment="1">
      <alignment vertical="top"/>
    </xf>
    <xf numFmtId="3" fontId="5" fillId="4" borderId="19" xfId="0" applyNumberFormat="1" applyFont="1" applyFill="1" applyBorder="1" applyAlignment="1">
      <alignment vertical="top"/>
    </xf>
    <xf numFmtId="3" fontId="1" fillId="8" borderId="17" xfId="0" applyNumberFormat="1" applyFont="1" applyFill="1" applyBorder="1" applyAlignment="1">
      <alignment vertical="top"/>
    </xf>
    <xf numFmtId="3" fontId="1" fillId="8" borderId="19" xfId="0" applyNumberFormat="1" applyFont="1" applyFill="1" applyBorder="1" applyAlignment="1">
      <alignment vertical="top"/>
    </xf>
    <xf numFmtId="3" fontId="25" fillId="0" borderId="17" xfId="0" applyNumberFormat="1" applyFont="1" applyBorder="1" applyAlignment="1">
      <alignment vertical="top"/>
    </xf>
    <xf numFmtId="3" fontId="25" fillId="8" borderId="17" xfId="0" applyNumberFormat="1" applyFont="1" applyFill="1" applyBorder="1" applyAlignment="1">
      <alignment vertical="top"/>
    </xf>
    <xf numFmtId="3" fontId="5" fillId="8" borderId="19" xfId="0" applyNumberFormat="1" applyFont="1" applyFill="1" applyBorder="1" applyAlignment="1">
      <alignment vertical="top"/>
    </xf>
    <xf numFmtId="3" fontId="24" fillId="8" borderId="17" xfId="0" applyNumberFormat="1" applyFont="1" applyFill="1" applyBorder="1" applyAlignment="1">
      <alignment horizontal="right" vertical="center"/>
    </xf>
    <xf numFmtId="3" fontId="13" fillId="8" borderId="19" xfId="0" applyNumberFormat="1" applyFont="1" applyFill="1" applyBorder="1" applyAlignment="1">
      <alignment horizontal="right" vertical="center"/>
    </xf>
    <xf numFmtId="3" fontId="1" fillId="0" borderId="19" xfId="0" applyNumberFormat="1" applyFont="1" applyBorder="1" applyAlignment="1">
      <alignment horizontal="right" vertical="center"/>
    </xf>
    <xf numFmtId="3" fontId="18" fillId="3" borderId="3" xfId="0" applyNumberFormat="1" applyFont="1" applyFill="1" applyBorder="1" applyAlignment="1">
      <alignment horizontal="right"/>
    </xf>
    <xf numFmtId="3" fontId="5" fillId="4" borderId="19" xfId="0" applyNumberFormat="1" applyFont="1" applyFill="1" applyBorder="1" applyAlignment="1">
      <alignment vertical="center"/>
    </xf>
    <xf numFmtId="3" fontId="5" fillId="0" borderId="14" xfId="0" applyNumberFormat="1" applyFont="1" applyBorder="1"/>
    <xf numFmtId="0" fontId="23" fillId="7" borderId="3" xfId="0" applyFont="1" applyFill="1" applyBorder="1" applyAlignment="1">
      <alignment horizontal="left" vertical="top" wrapText="1"/>
    </xf>
    <xf numFmtId="0" fontId="23" fillId="7" borderId="3" xfId="0" applyFont="1" applyFill="1" applyBorder="1" applyAlignment="1">
      <alignment vertical="top" wrapText="1"/>
    </xf>
    <xf numFmtId="0" fontId="11" fillId="0" borderId="12" xfId="0" applyFont="1" applyBorder="1" applyAlignment="1">
      <alignment horizontal="center" vertical="top" wrapText="1"/>
    </xf>
    <xf numFmtId="3" fontId="2" fillId="0" borderId="14" xfId="0" applyNumberFormat="1" applyFont="1" applyBorder="1" applyAlignment="1">
      <alignment horizontal="center" vertical="top"/>
    </xf>
    <xf numFmtId="0" fontId="11" fillId="0" borderId="3" xfId="0" applyFont="1" applyBorder="1" applyAlignment="1">
      <alignment horizontal="left" vertical="top" wrapText="1"/>
    </xf>
    <xf numFmtId="0" fontId="11" fillId="0" borderId="3" xfId="0" applyFont="1" applyBorder="1" applyAlignment="1">
      <alignment vertical="top" wrapText="1"/>
    </xf>
    <xf numFmtId="3" fontId="1" fillId="0" borderId="3" xfId="0" applyNumberFormat="1" applyFont="1" applyBorder="1" applyAlignment="1">
      <alignment horizontal="left" vertical="top"/>
    </xf>
    <xf numFmtId="4" fontId="2" fillId="0" borderId="0" xfId="0" applyNumberFormat="1" applyFont="1" applyAlignment="1">
      <alignment vertical="top"/>
    </xf>
    <xf numFmtId="4" fontId="4" fillId="0" borderId="0" xfId="0" applyNumberFormat="1" applyFont="1"/>
    <xf numFmtId="4" fontId="5" fillId="0" borderId="0" xfId="0" applyNumberFormat="1" applyFont="1"/>
    <xf numFmtId="4" fontId="6" fillId="0" borderId="0" xfId="0" applyNumberFormat="1" applyFont="1" applyAlignment="1">
      <alignment vertical="top"/>
    </xf>
    <xf numFmtId="4" fontId="9" fillId="0" borderId="0" xfId="0" applyNumberFormat="1" applyFont="1" applyAlignment="1">
      <alignment horizontal="center" vertical="top"/>
    </xf>
    <xf numFmtId="4" fontId="10" fillId="0" borderId="0" xfId="0" applyNumberFormat="1" applyFont="1" applyAlignment="1">
      <alignment horizontal="center" vertical="top"/>
    </xf>
    <xf numFmtId="4" fontId="1" fillId="0" borderId="4" xfId="0" applyNumberFormat="1" applyFont="1" applyBorder="1" applyAlignment="1">
      <alignment horizontal="center" vertical="top"/>
    </xf>
    <xf numFmtId="4" fontId="1" fillId="0" borderId="3" xfId="0" applyNumberFormat="1" applyFont="1" applyBorder="1" applyAlignment="1">
      <alignment horizontal="center" vertical="top"/>
    </xf>
    <xf numFmtId="4" fontId="1" fillId="8" borderId="4" xfId="0" applyNumberFormat="1" applyFont="1" applyFill="1" applyBorder="1" applyAlignment="1">
      <alignment horizontal="center" vertical="top"/>
    </xf>
    <xf numFmtId="4" fontId="2" fillId="2" borderId="3" xfId="0" applyNumberFormat="1" applyFont="1" applyFill="1" applyBorder="1" applyAlignment="1">
      <alignment vertical="top"/>
    </xf>
    <xf numFmtId="4" fontId="25" fillId="10" borderId="3" xfId="0" applyNumberFormat="1" applyFont="1" applyFill="1" applyBorder="1"/>
    <xf numFmtId="4" fontId="25" fillId="10" borderId="4" xfId="0" applyNumberFormat="1" applyFont="1" applyFill="1" applyBorder="1"/>
    <xf numFmtId="4" fontId="1" fillId="0" borderId="0" xfId="0" applyNumberFormat="1" applyFont="1" applyAlignment="1">
      <alignment vertical="top"/>
    </xf>
    <xf numFmtId="4" fontId="1" fillId="8" borderId="0" xfId="0" applyNumberFormat="1" applyFont="1" applyFill="1" applyAlignment="1">
      <alignment vertical="top"/>
    </xf>
    <xf numFmtId="4" fontId="1" fillId="0" borderId="0" xfId="0" applyNumberFormat="1" applyFont="1"/>
    <xf numFmtId="4" fontId="34" fillId="0" borderId="0" xfId="0" applyNumberFormat="1" applyFont="1"/>
    <xf numFmtId="4" fontId="16" fillId="0" borderId="0" xfId="0" applyNumberFormat="1" applyFont="1"/>
    <xf numFmtId="4" fontId="31" fillId="0" borderId="0" xfId="0" applyNumberFormat="1" applyFont="1"/>
    <xf numFmtId="4" fontId="32" fillId="0" borderId="0" xfId="0" applyNumberFormat="1" applyFont="1"/>
    <xf numFmtId="4" fontId="30" fillId="0" borderId="0" xfId="0" applyNumberFormat="1" applyFont="1"/>
    <xf numFmtId="4" fontId="2" fillId="0" borderId="0" xfId="0" applyNumberFormat="1" applyFont="1"/>
    <xf numFmtId="4" fontId="32" fillId="0" borderId="0" xfId="0" applyNumberFormat="1" applyFont="1" applyAlignment="1">
      <alignment horizontal="centerContinuous"/>
    </xf>
    <xf numFmtId="4" fontId="30" fillId="0" borderId="0" xfId="0" applyNumberFormat="1" applyFont="1" applyAlignment="1">
      <alignment horizontal="centerContinuous"/>
    </xf>
    <xf numFmtId="3" fontId="16" fillId="3" borderId="3" xfId="0" applyNumberFormat="1" applyFont="1" applyFill="1" applyBorder="1"/>
    <xf numFmtId="3" fontId="13" fillId="3" borderId="4" xfId="0" applyNumberFormat="1" applyFont="1" applyFill="1" applyBorder="1"/>
    <xf numFmtId="3" fontId="13" fillId="3" borderId="3" xfId="0" applyNumberFormat="1" applyFont="1" applyFill="1" applyBorder="1"/>
    <xf numFmtId="3" fontId="4" fillId="4" borderId="17" xfId="0" applyNumberFormat="1" applyFont="1" applyFill="1" applyBorder="1"/>
    <xf numFmtId="3" fontId="5" fillId="4" borderId="18" xfId="0" applyNumberFormat="1" applyFont="1" applyFill="1" applyBorder="1"/>
    <xf numFmtId="3" fontId="5" fillId="0" borderId="19" xfId="0" applyNumberFormat="1" applyFont="1" applyBorder="1" applyAlignment="1">
      <alignment vertical="top"/>
    </xf>
    <xf numFmtId="3" fontId="5" fillId="0" borderId="3" xfId="0" applyNumberFormat="1" applyFont="1" applyBorder="1"/>
    <xf numFmtId="3" fontId="2" fillId="0" borderId="3" xfId="0" applyNumberFormat="1" applyFont="1" applyBorder="1"/>
    <xf numFmtId="0" fontId="11" fillId="0" borderId="22" xfId="0" applyFont="1" applyBorder="1" applyAlignment="1">
      <alignment horizontal="right" vertical="top"/>
    </xf>
    <xf numFmtId="0" fontId="33" fillId="0" borderId="22" xfId="0" applyFont="1" applyBorder="1" applyAlignment="1">
      <alignment vertical="top"/>
    </xf>
    <xf numFmtId="3" fontId="2" fillId="0" borderId="22" xfId="0" applyNumberFormat="1" applyFont="1" applyBorder="1" applyAlignment="1">
      <alignment vertical="top"/>
    </xf>
    <xf numFmtId="0" fontId="11" fillId="0" borderId="3" xfId="0" applyFont="1" applyBorder="1" applyAlignment="1">
      <alignment horizontal="right" vertical="top"/>
    </xf>
    <xf numFmtId="0" fontId="33" fillId="0" borderId="3" xfId="0" applyFont="1" applyBorder="1" applyAlignment="1">
      <alignment vertical="top" wrapText="1"/>
    </xf>
    <xf numFmtId="0" fontId="11" fillId="0" borderId="16" xfId="0" applyFont="1" applyBorder="1" applyAlignment="1">
      <alignment horizontal="right" vertical="top"/>
    </xf>
    <xf numFmtId="0" fontId="33" fillId="0" borderId="16" xfId="0" applyFont="1" applyBorder="1" applyAlignment="1">
      <alignment vertical="top"/>
    </xf>
    <xf numFmtId="3" fontId="2" fillId="0" borderId="16" xfId="0" applyNumberFormat="1" applyFont="1" applyBorder="1" applyAlignment="1">
      <alignment vertical="top"/>
    </xf>
    <xf numFmtId="3" fontId="2" fillId="0" borderId="3" xfId="0" applyNumberFormat="1" applyFont="1" applyBorder="1" applyAlignment="1" applyProtection="1">
      <alignment vertical="center"/>
      <protection locked="0"/>
    </xf>
    <xf numFmtId="3" fontId="2" fillId="8" borderId="3" xfId="0" applyNumberFormat="1" applyFont="1" applyFill="1" applyBorder="1" applyAlignment="1" applyProtection="1">
      <alignment vertical="center"/>
      <protection locked="0"/>
    </xf>
    <xf numFmtId="3" fontId="25" fillId="0" borderId="3" xfId="0" applyNumberFormat="1" applyFont="1" applyBorder="1" applyAlignment="1">
      <alignment vertical="center"/>
    </xf>
    <xf numFmtId="3" fontId="2" fillId="8" borderId="19" xfId="0" applyNumberFormat="1" applyFont="1" applyFill="1" applyBorder="1" applyAlignment="1">
      <alignment vertical="center"/>
    </xf>
    <xf numFmtId="3" fontId="1" fillId="8" borderId="19" xfId="0" applyNumberFormat="1" applyFont="1" applyFill="1" applyBorder="1" applyAlignment="1">
      <alignment horizontal="left" vertical="top"/>
    </xf>
    <xf numFmtId="3" fontId="2" fillId="8" borderId="19" xfId="0" applyNumberFormat="1" applyFont="1" applyFill="1" applyBorder="1" applyAlignment="1">
      <alignment horizontal="center" vertical="top"/>
    </xf>
    <xf numFmtId="3" fontId="24" fillId="8" borderId="3" xfId="0" applyNumberFormat="1" applyFont="1" applyFill="1" applyBorder="1"/>
    <xf numFmtId="4" fontId="2" fillId="4" borderId="19" xfId="0" applyNumberFormat="1" applyFont="1" applyFill="1" applyBorder="1" applyAlignment="1">
      <alignment vertical="top"/>
    </xf>
    <xf numFmtId="4" fontId="2" fillId="0" borderId="19" xfId="0" applyNumberFormat="1" applyFont="1" applyBorder="1" applyAlignment="1">
      <alignment horizontal="center" vertical="top"/>
    </xf>
    <xf numFmtId="4" fontId="1" fillId="0" borderId="14" xfId="0" applyNumberFormat="1" applyFont="1" applyBorder="1" applyAlignment="1">
      <alignment horizontal="left" vertical="top"/>
    </xf>
    <xf numFmtId="4" fontId="1" fillId="9" borderId="3" xfId="0" applyNumberFormat="1" applyFont="1" applyFill="1" applyBorder="1" applyAlignment="1">
      <alignment horizontal="left" vertical="top"/>
    </xf>
    <xf numFmtId="3" fontId="24" fillId="0" borderId="12" xfId="0" applyNumberFormat="1" applyFont="1" applyBorder="1"/>
    <xf numFmtId="3" fontId="24" fillId="0" borderId="3" xfId="0" applyNumberFormat="1" applyFont="1" applyBorder="1" applyAlignment="1">
      <alignment horizontal="left"/>
    </xf>
    <xf numFmtId="3" fontId="25" fillId="0" borderId="3" xfId="0" applyNumberFormat="1" applyFont="1" applyBorder="1" applyAlignment="1">
      <alignment horizontal="center"/>
    </xf>
    <xf numFmtId="3" fontId="24" fillId="8" borderId="17" xfId="0" applyNumberFormat="1" applyFont="1" applyFill="1" applyBorder="1" applyAlignment="1">
      <alignment horizontal="left"/>
    </xf>
    <xf numFmtId="3" fontId="2" fillId="4" borderId="14" xfId="0" applyNumberFormat="1" applyFont="1" applyFill="1" applyBorder="1" applyAlignment="1">
      <alignment horizontal="right" vertical="top"/>
    </xf>
    <xf numFmtId="3" fontId="2" fillId="4" borderId="14" xfId="0" applyNumberFormat="1" applyFont="1" applyFill="1" applyBorder="1" applyAlignment="1">
      <alignment vertical="top"/>
    </xf>
    <xf numFmtId="3" fontId="25" fillId="4" borderId="12" xfId="0" applyNumberFormat="1" applyFont="1" applyFill="1" applyBorder="1"/>
    <xf numFmtId="3" fontId="2" fillId="0" borderId="3" xfId="0" applyNumberFormat="1" applyFont="1" applyBorder="1" applyAlignment="1">
      <alignment horizontal="center" vertical="top"/>
    </xf>
    <xf numFmtId="3" fontId="1" fillId="0" borderId="31" xfId="0" applyNumberFormat="1" applyFont="1" applyBorder="1" applyAlignment="1">
      <alignment horizontal="left" vertical="top"/>
    </xf>
    <xf numFmtId="3" fontId="2" fillId="4" borderId="3" xfId="0" applyNumberFormat="1" applyFont="1" applyFill="1" applyBorder="1" applyAlignment="1">
      <alignment horizontal="center" vertical="top"/>
    </xf>
    <xf numFmtId="3" fontId="1" fillId="4" borderId="3" xfId="0" applyNumberFormat="1" applyFont="1" applyFill="1" applyBorder="1" applyAlignment="1">
      <alignment horizontal="center" vertical="top"/>
    </xf>
    <xf numFmtId="3" fontId="1" fillId="4" borderId="3" xfId="0" applyNumberFormat="1" applyFont="1" applyFill="1" applyBorder="1" applyAlignment="1">
      <alignment vertical="top"/>
    </xf>
    <xf numFmtId="3" fontId="25" fillId="4" borderId="3" xfId="0" applyNumberFormat="1" applyFont="1" applyFill="1" applyBorder="1" applyAlignment="1">
      <alignment vertical="top"/>
    </xf>
    <xf numFmtId="3" fontId="2" fillId="4" borderId="17" xfId="0" applyNumberFormat="1" applyFont="1" applyFill="1" applyBorder="1" applyAlignment="1">
      <alignment vertical="top"/>
    </xf>
    <xf numFmtId="3" fontId="2" fillId="4" borderId="32" xfId="0" applyNumberFormat="1" applyFont="1" applyFill="1" applyBorder="1" applyAlignment="1">
      <alignment vertical="top"/>
    </xf>
    <xf numFmtId="3" fontId="5" fillId="4" borderId="33" xfId="0" applyNumberFormat="1" applyFont="1" applyFill="1" applyBorder="1"/>
    <xf numFmtId="3" fontId="25" fillId="4" borderId="32" xfId="0" applyNumberFormat="1" applyFont="1" applyFill="1" applyBorder="1"/>
    <xf numFmtId="3" fontId="2" fillId="4" borderId="12" xfId="0" applyNumberFormat="1" applyFont="1" applyFill="1" applyBorder="1" applyAlignment="1">
      <alignment vertical="top"/>
    </xf>
    <xf numFmtId="3" fontId="2" fillId="4" borderId="34" xfId="0" applyNumberFormat="1" applyFont="1" applyFill="1" applyBorder="1" applyAlignment="1">
      <alignment vertical="top"/>
    </xf>
    <xf numFmtId="3" fontId="25" fillId="4" borderId="34" xfId="0" applyNumberFormat="1" applyFont="1" applyFill="1" applyBorder="1"/>
    <xf numFmtId="3" fontId="5" fillId="4" borderId="30" xfId="0" applyNumberFormat="1" applyFont="1" applyFill="1" applyBorder="1"/>
    <xf numFmtId="3" fontId="2" fillId="0" borderId="11" xfId="0" applyNumberFormat="1" applyFont="1" applyBorder="1" applyAlignment="1">
      <alignment horizontal="center" vertical="top"/>
    </xf>
    <xf numFmtId="3" fontId="2" fillId="4" borderId="26" xfId="0" applyNumberFormat="1" applyFont="1" applyFill="1" applyBorder="1" applyAlignment="1">
      <alignment horizontal="center" vertical="top"/>
    </xf>
    <xf numFmtId="4" fontId="1" fillId="0" borderId="3" xfId="0" applyNumberFormat="1" applyFont="1" applyBorder="1" applyAlignment="1">
      <alignment horizontal="left" vertical="top"/>
    </xf>
    <xf numFmtId="3" fontId="1" fillId="4" borderId="31" xfId="0" applyNumberFormat="1" applyFont="1" applyFill="1" applyBorder="1" applyAlignment="1">
      <alignment horizontal="center" vertical="top"/>
    </xf>
    <xf numFmtId="3" fontId="1" fillId="4" borderId="31" xfId="0" applyNumberFormat="1" applyFont="1" applyFill="1" applyBorder="1" applyAlignment="1">
      <alignment vertical="top"/>
    </xf>
    <xf numFmtId="3" fontId="2" fillId="4" borderId="24" xfId="0" applyNumberFormat="1" applyFont="1" applyFill="1" applyBorder="1" applyAlignment="1">
      <alignment vertical="top"/>
    </xf>
    <xf numFmtId="3" fontId="2" fillId="4" borderId="35" xfId="0" applyNumberFormat="1" applyFont="1" applyFill="1" applyBorder="1" applyAlignment="1">
      <alignment vertical="top"/>
    </xf>
    <xf numFmtId="3" fontId="25" fillId="4" borderId="35" xfId="0" applyNumberFormat="1" applyFont="1" applyFill="1" applyBorder="1"/>
    <xf numFmtId="3" fontId="5" fillId="4" borderId="29" xfId="0" applyNumberFormat="1" applyFont="1" applyFill="1" applyBorder="1"/>
    <xf numFmtId="3" fontId="13" fillId="8" borderId="26" xfId="0" applyNumberFormat="1" applyFont="1" applyFill="1" applyBorder="1"/>
    <xf numFmtId="4" fontId="3" fillId="0" borderId="0" xfId="0" applyNumberFormat="1" applyFont="1" applyAlignment="1">
      <alignment horizontal="left" wrapText="1"/>
    </xf>
    <xf numFmtId="0" fontId="39" fillId="0" borderId="0" xfId="0" applyFont="1"/>
    <xf numFmtId="4" fontId="1" fillId="0" borderId="4" xfId="0" applyNumberFormat="1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top"/>
    </xf>
    <xf numFmtId="0" fontId="38" fillId="0" borderId="0" xfId="0" applyFont="1" applyAlignment="1">
      <alignment horizontal="center" vertical="top"/>
    </xf>
    <xf numFmtId="0" fontId="11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4" fontId="1" fillId="0" borderId="3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_10 forma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3"/>
  <sheetViews>
    <sheetView tabSelected="1" topLeftCell="A2" zoomScale="80" zoomScaleNormal="80" workbookViewId="0">
      <selection activeCell="A4" sqref="A4:L4"/>
    </sheetView>
  </sheetViews>
  <sheetFormatPr defaultColWidth="11.44140625" defaultRowHeight="13.2" outlineLevelRow="2" outlineLevelCol="2" x14ac:dyDescent="0.25"/>
  <cols>
    <col min="1" max="1" width="9.88671875" style="129" customWidth="1"/>
    <col min="2" max="2" width="33.33203125" style="130" customWidth="1"/>
    <col min="3" max="6" width="15.5546875" style="168" customWidth="1" outlineLevel="2"/>
    <col min="7" max="9" width="15.5546875" style="168" customWidth="1" outlineLevel="1"/>
    <col min="10" max="10" width="18.33203125" style="168" customWidth="1" outlineLevel="1"/>
    <col min="11" max="11" width="18.33203125" style="180" customWidth="1" outlineLevel="1" collapsed="1"/>
    <col min="12" max="12" width="18.33203125" style="180" customWidth="1" outlineLevel="1"/>
    <col min="13" max="13" width="18.33203125" style="169" customWidth="1"/>
    <col min="14" max="14" width="16.88671875" style="170" customWidth="1"/>
    <col min="15" max="15" width="13.6640625" style="3" customWidth="1"/>
    <col min="16" max="16384" width="11.44140625" style="3"/>
  </cols>
  <sheetData>
    <row r="1" spans="1:18" hidden="1" x14ac:dyDescent="0.25">
      <c r="A1" s="1"/>
      <c r="B1" s="2"/>
      <c r="K1" s="249"/>
      <c r="L1" s="249"/>
    </row>
    <row r="2" spans="1:18" ht="24.75" customHeight="1" x14ac:dyDescent="0.35">
      <c r="A2" s="1"/>
      <c r="B2" s="2"/>
      <c r="C2" s="171"/>
      <c r="D2" s="171"/>
      <c r="E2" s="171"/>
      <c r="F2" s="171"/>
      <c r="G2" s="171"/>
      <c r="H2" s="171"/>
      <c r="I2" s="171"/>
      <c r="K2" s="249"/>
      <c r="L2" s="249"/>
      <c r="O2" s="250" t="s">
        <v>140</v>
      </c>
    </row>
    <row r="3" spans="1:18" x14ac:dyDescent="0.25">
      <c r="A3" s="1"/>
      <c r="B3" s="2"/>
      <c r="C3" s="171"/>
      <c r="D3" s="171"/>
      <c r="E3" s="171"/>
      <c r="F3" s="171"/>
      <c r="G3" s="171"/>
      <c r="H3" s="171"/>
      <c r="I3" s="171"/>
      <c r="K3" s="249"/>
      <c r="L3" s="249"/>
    </row>
    <row r="4" spans="1:18" ht="20.399999999999999" x14ac:dyDescent="0.25">
      <c r="A4" s="253" t="s">
        <v>0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</row>
    <row r="5" spans="1:18" ht="20.399999999999999" x14ac:dyDescent="0.25">
      <c r="A5" s="253" t="s">
        <v>136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</row>
    <row r="6" spans="1:18" ht="15.6" x14ac:dyDescent="0.25">
      <c r="A6" s="4"/>
      <c r="B6" s="5"/>
      <c r="C6" s="172"/>
      <c r="D6" s="172"/>
      <c r="E6" s="172"/>
      <c r="F6" s="172"/>
      <c r="G6" s="172"/>
      <c r="H6" s="172"/>
      <c r="I6" s="172"/>
      <c r="J6" s="172"/>
      <c r="K6" s="173"/>
      <c r="L6" s="173"/>
    </row>
    <row r="7" spans="1:18" s="7" customFormat="1" ht="40.5" customHeight="1" x14ac:dyDescent="0.25">
      <c r="A7" s="254" t="s">
        <v>1</v>
      </c>
      <c r="B7" s="256"/>
      <c r="C7" s="258" t="s">
        <v>2</v>
      </c>
      <c r="D7" s="258"/>
      <c r="E7" s="259" t="s">
        <v>3</v>
      </c>
      <c r="F7" s="260"/>
      <c r="G7" s="261" t="s">
        <v>4</v>
      </c>
      <c r="H7" s="262"/>
      <c r="I7" s="261" t="s">
        <v>5</v>
      </c>
      <c r="J7" s="262"/>
      <c r="K7" s="259" t="s">
        <v>137</v>
      </c>
      <c r="L7" s="260"/>
      <c r="M7" s="251" t="s">
        <v>139</v>
      </c>
      <c r="N7" s="252"/>
      <c r="O7" s="6" t="s">
        <v>6</v>
      </c>
    </row>
    <row r="8" spans="1:18" s="7" customFormat="1" x14ac:dyDescent="0.25">
      <c r="A8" s="255"/>
      <c r="B8" s="257"/>
      <c r="C8" s="174" t="s">
        <v>7</v>
      </c>
      <c r="D8" s="175" t="s">
        <v>8</v>
      </c>
      <c r="E8" s="176" t="s">
        <v>7</v>
      </c>
      <c r="F8" s="175" t="s">
        <v>8</v>
      </c>
      <c r="G8" s="176" t="s">
        <v>7</v>
      </c>
      <c r="H8" s="175" t="s">
        <v>8</v>
      </c>
      <c r="I8" s="176" t="s">
        <v>7</v>
      </c>
      <c r="J8" s="175" t="s">
        <v>8</v>
      </c>
      <c r="K8" s="174" t="s">
        <v>7</v>
      </c>
      <c r="L8" s="175" t="s">
        <v>8</v>
      </c>
      <c r="M8" s="174" t="s">
        <v>7</v>
      </c>
      <c r="N8" s="174" t="s">
        <v>8</v>
      </c>
      <c r="O8" s="8" t="s">
        <v>9</v>
      </c>
    </row>
    <row r="9" spans="1:18" s="7" customFormat="1" outlineLevel="2" x14ac:dyDescent="0.25">
      <c r="A9" s="9"/>
      <c r="B9" s="10" t="s">
        <v>10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91"/>
      <c r="N9" s="192"/>
      <c r="O9" s="193"/>
    </row>
    <row r="10" spans="1:18" s="16" customFormat="1" ht="13.8" outlineLevel="2" x14ac:dyDescent="0.25">
      <c r="A10" s="12"/>
      <c r="B10" s="13" t="s">
        <v>11</v>
      </c>
      <c r="C10" s="14">
        <f t="shared" ref="C10:J10" si="0">C11+C12+C13</f>
        <v>3223049</v>
      </c>
      <c r="D10" s="14">
        <f t="shared" si="0"/>
        <v>3301968.97</v>
      </c>
      <c r="E10" s="14">
        <f t="shared" si="0"/>
        <v>3429958</v>
      </c>
      <c r="F10" s="14">
        <f t="shared" si="0"/>
        <v>3505369.79</v>
      </c>
      <c r="G10" s="14">
        <f t="shared" si="0"/>
        <v>3273497</v>
      </c>
      <c r="H10" s="14">
        <f t="shared" si="0"/>
        <v>3404481.71</v>
      </c>
      <c r="I10" s="14">
        <f t="shared" si="0"/>
        <v>3564146</v>
      </c>
      <c r="J10" s="14">
        <f t="shared" si="0"/>
        <v>3499627.58</v>
      </c>
      <c r="K10" s="14">
        <f>K11+K12+K13</f>
        <v>13490650</v>
      </c>
      <c r="L10" s="14">
        <f>L11+L12+L13</f>
        <v>13711448.049999999</v>
      </c>
      <c r="M10" s="15">
        <f>C10+E10+G10+I10</f>
        <v>13490650</v>
      </c>
      <c r="N10" s="15">
        <f>D10+F10+H10+J10</f>
        <v>13711448.049999999</v>
      </c>
      <c r="O10" s="158">
        <f>M10-N10</f>
        <v>-220798.04999999888</v>
      </c>
    </row>
    <row r="11" spans="1:18" ht="15" customHeight="1" outlineLevel="2" x14ac:dyDescent="0.25">
      <c r="A11" s="17">
        <v>21710</v>
      </c>
      <c r="B11" s="18" t="s">
        <v>12</v>
      </c>
      <c r="C11" s="19">
        <v>3173049</v>
      </c>
      <c r="D11" s="19">
        <v>3173049</v>
      </c>
      <c r="E11" s="19">
        <v>3379958</v>
      </c>
      <c r="F11" s="19">
        <v>3379958</v>
      </c>
      <c r="G11" s="19">
        <f>3173048+4449+46000</f>
        <v>3223497</v>
      </c>
      <c r="H11" s="19">
        <v>3223497</v>
      </c>
      <c r="I11" s="19">
        <f>3173048+9393+260417+71288</f>
        <v>3514146</v>
      </c>
      <c r="J11" s="19">
        <v>3326665.79</v>
      </c>
      <c r="K11" s="19">
        <f>C11+E11+G11+I11</f>
        <v>13290650</v>
      </c>
      <c r="L11" s="19">
        <f>D11+F11+H11+J11</f>
        <v>13103169.789999999</v>
      </c>
      <c r="M11" s="20">
        <f>C11+E11+G11+I11</f>
        <v>13290650</v>
      </c>
      <c r="N11" s="20">
        <f>D11+F11+H11+J11</f>
        <v>13103169.789999999</v>
      </c>
      <c r="O11" s="21">
        <f>M11-N11</f>
        <v>187480.21000000089</v>
      </c>
    </row>
    <row r="12" spans="1:18" outlineLevel="2" x14ac:dyDescent="0.25">
      <c r="A12" s="17">
        <v>21499</v>
      </c>
      <c r="B12" s="18" t="s">
        <v>13</v>
      </c>
      <c r="C12" s="19"/>
      <c r="D12" s="19"/>
      <c r="E12" s="19"/>
      <c r="F12" s="19"/>
      <c r="G12" s="19"/>
      <c r="H12" s="19"/>
      <c r="I12" s="19"/>
      <c r="J12" s="19"/>
      <c r="K12" s="19">
        <f>C12+E12+G12+I12</f>
        <v>0</v>
      </c>
      <c r="L12" s="19">
        <f>D12+F12+H12+J12</f>
        <v>0</v>
      </c>
      <c r="M12" s="194"/>
      <c r="N12" s="195"/>
      <c r="O12" s="27"/>
    </row>
    <row r="13" spans="1:18" ht="15" customHeight="1" outlineLevel="2" x14ac:dyDescent="0.25">
      <c r="A13" s="17"/>
      <c r="B13" s="22" t="s">
        <v>14</v>
      </c>
      <c r="C13" s="23">
        <f t="shared" ref="C13:J13" si="1">SUM(C14:C16)</f>
        <v>50000</v>
      </c>
      <c r="D13" s="23">
        <f t="shared" si="1"/>
        <v>128919.97</v>
      </c>
      <c r="E13" s="23">
        <f t="shared" si="1"/>
        <v>50000</v>
      </c>
      <c r="F13" s="23">
        <f t="shared" si="1"/>
        <v>125411.79000000001</v>
      </c>
      <c r="G13" s="23">
        <f t="shared" si="1"/>
        <v>50000</v>
      </c>
      <c r="H13" s="23">
        <f t="shared" si="1"/>
        <v>180984.71000000002</v>
      </c>
      <c r="I13" s="23">
        <f t="shared" si="1"/>
        <v>50000</v>
      </c>
      <c r="J13" s="23">
        <f t="shared" si="1"/>
        <v>172961.78999999998</v>
      </c>
      <c r="K13" s="23">
        <f>SUM(K14:K16)</f>
        <v>200000</v>
      </c>
      <c r="L13" s="23">
        <f>SUM(L14:L16)</f>
        <v>608278.26</v>
      </c>
      <c r="M13" s="146">
        <f>M14+M15+M16</f>
        <v>200000</v>
      </c>
      <c r="N13" s="146">
        <f>N14+N15+N16</f>
        <v>608278.26</v>
      </c>
      <c r="O13" s="23">
        <f>M13-N13</f>
        <v>-408278.26</v>
      </c>
    </row>
    <row r="14" spans="1:18" ht="15" customHeight="1" outlineLevel="2" x14ac:dyDescent="0.25">
      <c r="A14" s="24">
        <v>214992</v>
      </c>
      <c r="B14" s="22" t="s">
        <v>15</v>
      </c>
      <c r="C14" s="25"/>
      <c r="D14" s="25"/>
      <c r="E14" s="25"/>
      <c r="F14" s="25"/>
      <c r="G14" s="25"/>
      <c r="H14" s="25">
        <v>595.32000000000005</v>
      </c>
      <c r="I14" s="25"/>
      <c r="J14" s="25"/>
      <c r="K14" s="25">
        <f>C14+E14+G14+I14</f>
        <v>0</v>
      </c>
      <c r="L14" s="25">
        <f>D14+F14+H14+J14</f>
        <v>595.32000000000005</v>
      </c>
      <c r="M14" s="26">
        <f t="shared" ref="M14" si="2">C14+E14+G14</f>
        <v>0</v>
      </c>
      <c r="N14" s="26">
        <f t="shared" ref="N14" si="3">D14+F14+H14</f>
        <v>595.32000000000005</v>
      </c>
      <c r="O14" s="27">
        <f>M14-N14</f>
        <v>-595.32000000000005</v>
      </c>
    </row>
    <row r="15" spans="1:18" s="7" customFormat="1" ht="15" customHeight="1" outlineLevel="2" x14ac:dyDescent="0.25">
      <c r="A15" s="24">
        <v>214991</v>
      </c>
      <c r="B15" s="22" t="s">
        <v>16</v>
      </c>
      <c r="C15" s="25">
        <v>12200</v>
      </c>
      <c r="D15" s="25">
        <v>8106.69</v>
      </c>
      <c r="E15" s="25">
        <v>12200</v>
      </c>
      <c r="F15" s="25">
        <v>14285.83</v>
      </c>
      <c r="G15" s="25">
        <v>12200</v>
      </c>
      <c r="H15" s="25">
        <v>13507.41</v>
      </c>
      <c r="I15" s="25">
        <v>12200</v>
      </c>
      <c r="J15" s="25">
        <v>20274.52</v>
      </c>
      <c r="K15" s="25">
        <f>C15+E15+G15+I15</f>
        <v>48800</v>
      </c>
      <c r="L15" s="25">
        <f t="shared" ref="L15:L16" si="4">D15+F15+H15+J15</f>
        <v>56174.45</v>
      </c>
      <c r="M15" s="26">
        <f t="shared" ref="M15:M25" si="5">C15+E15+G15+I15</f>
        <v>48800</v>
      </c>
      <c r="N15" s="26">
        <f t="shared" ref="N15:N25" si="6">D15+F15+H15+J15</f>
        <v>56174.45</v>
      </c>
      <c r="O15" s="27">
        <f t="shared" ref="O15:O78" si="7">M15-N15</f>
        <v>-7374.4499999999971</v>
      </c>
      <c r="R15" s="3"/>
    </row>
    <row r="16" spans="1:18" outlineLevel="2" x14ac:dyDescent="0.25">
      <c r="A16" s="28">
        <v>214993</v>
      </c>
      <c r="B16" s="29" t="s">
        <v>17</v>
      </c>
      <c r="C16" s="30">
        <v>37800</v>
      </c>
      <c r="D16" s="30">
        <v>120813.28</v>
      </c>
      <c r="E16" s="30">
        <v>37800</v>
      </c>
      <c r="F16" s="30">
        <v>111125.96</v>
      </c>
      <c r="G16" s="30">
        <v>37800</v>
      </c>
      <c r="H16" s="30">
        <v>166881.98000000001</v>
      </c>
      <c r="I16" s="30">
        <v>37800</v>
      </c>
      <c r="J16" s="30">
        <v>152687.26999999999</v>
      </c>
      <c r="K16" s="25">
        <f t="shared" ref="K16" si="8">C16+E16+G16+I16</f>
        <v>151200</v>
      </c>
      <c r="L16" s="25">
        <f t="shared" si="4"/>
        <v>551508.49</v>
      </c>
      <c r="M16" s="26">
        <f t="shared" si="5"/>
        <v>151200</v>
      </c>
      <c r="N16" s="26">
        <f t="shared" si="6"/>
        <v>551508.49</v>
      </c>
      <c r="O16" s="27">
        <f>M16-N16</f>
        <v>-400308.49</v>
      </c>
      <c r="R16" s="7"/>
    </row>
    <row r="17" spans="1:18" s="35" customFormat="1" ht="13.8" outlineLevel="2" x14ac:dyDescent="0.25">
      <c r="A17" s="31"/>
      <c r="B17" s="32" t="s">
        <v>18</v>
      </c>
      <c r="C17" s="33">
        <f t="shared" ref="C17:L17" si="9">C18+C109</f>
        <v>3223049</v>
      </c>
      <c r="D17" s="33">
        <f t="shared" si="9"/>
        <v>2904014.81</v>
      </c>
      <c r="E17" s="33">
        <f t="shared" si="9"/>
        <v>3429957.9299999997</v>
      </c>
      <c r="F17" s="33">
        <f t="shared" si="9"/>
        <v>3707745.35</v>
      </c>
      <c r="G17" s="33">
        <f t="shared" si="9"/>
        <v>3273497</v>
      </c>
      <c r="H17" s="33">
        <f t="shared" si="9"/>
        <v>3516332.8899999997</v>
      </c>
      <c r="I17" s="33">
        <f t="shared" si="9"/>
        <v>3564145.71</v>
      </c>
      <c r="J17" s="33">
        <f t="shared" si="9"/>
        <v>3666022.81</v>
      </c>
      <c r="K17" s="33">
        <f t="shared" si="9"/>
        <v>13490649.640000001</v>
      </c>
      <c r="L17" s="33">
        <f t="shared" si="9"/>
        <v>13794115.859999999</v>
      </c>
      <c r="M17" s="15">
        <f t="shared" si="5"/>
        <v>13490649.640000001</v>
      </c>
      <c r="N17" s="15">
        <f t="shared" si="6"/>
        <v>13794115.860000001</v>
      </c>
      <c r="O17" s="34">
        <f t="shared" si="7"/>
        <v>-303466.22000000067</v>
      </c>
      <c r="R17" s="3"/>
    </row>
    <row r="18" spans="1:18" s="35" customFormat="1" ht="22.8" outlineLevel="2" x14ac:dyDescent="0.25">
      <c r="A18" s="36" t="s">
        <v>19</v>
      </c>
      <c r="B18" s="37" t="s">
        <v>20</v>
      </c>
      <c r="C18" s="38">
        <f t="shared" ref="C18:J18" si="10">C19+C106</f>
        <v>3012830</v>
      </c>
      <c r="D18" s="38">
        <f t="shared" si="10"/>
        <v>2833242.38</v>
      </c>
      <c r="E18" s="38">
        <f t="shared" si="10"/>
        <v>3105547.9299999997</v>
      </c>
      <c r="F18" s="38">
        <f t="shared" si="10"/>
        <v>3256588.23</v>
      </c>
      <c r="G18" s="38">
        <f t="shared" si="10"/>
        <v>3158466</v>
      </c>
      <c r="H18" s="38">
        <f t="shared" si="10"/>
        <v>3252050.26</v>
      </c>
      <c r="I18" s="38">
        <f t="shared" si="10"/>
        <v>3183260.71</v>
      </c>
      <c r="J18" s="38">
        <f t="shared" si="10"/>
        <v>3350092.88</v>
      </c>
      <c r="K18" s="38">
        <f>K19+K106</f>
        <v>12460104.640000001</v>
      </c>
      <c r="L18" s="38">
        <f>L19+L106</f>
        <v>12691973.75</v>
      </c>
      <c r="M18" s="147">
        <f t="shared" si="5"/>
        <v>12460104.640000001</v>
      </c>
      <c r="N18" s="147">
        <f t="shared" si="6"/>
        <v>12691973.75</v>
      </c>
      <c r="O18" s="147">
        <f t="shared" si="7"/>
        <v>-231869.1099999994</v>
      </c>
    </row>
    <row r="19" spans="1:18" s="35" customFormat="1" ht="13.8" outlineLevel="2" x14ac:dyDescent="0.25">
      <c r="A19" s="36" t="s">
        <v>21</v>
      </c>
      <c r="B19" s="37" t="s">
        <v>22</v>
      </c>
      <c r="C19" s="38">
        <f t="shared" ref="C19:J19" si="11">C20+C40</f>
        <v>3012830</v>
      </c>
      <c r="D19" s="38">
        <f t="shared" si="11"/>
        <v>2833242.38</v>
      </c>
      <c r="E19" s="38">
        <f t="shared" si="11"/>
        <v>3105547.9299999997</v>
      </c>
      <c r="F19" s="38">
        <f t="shared" si="11"/>
        <v>3256588.23</v>
      </c>
      <c r="G19" s="38">
        <f>G20+G40</f>
        <v>3158466</v>
      </c>
      <c r="H19" s="38">
        <f t="shared" si="11"/>
        <v>3252050.26</v>
      </c>
      <c r="I19" s="38">
        <f t="shared" si="11"/>
        <v>3183260.71</v>
      </c>
      <c r="J19" s="38">
        <f t="shared" si="11"/>
        <v>3350092.88</v>
      </c>
      <c r="K19" s="38">
        <f>K20+K40</f>
        <v>12460104.640000001</v>
      </c>
      <c r="L19" s="38">
        <f>L20+L40</f>
        <v>12691973.75</v>
      </c>
      <c r="M19" s="147">
        <f t="shared" si="5"/>
        <v>12460104.640000001</v>
      </c>
      <c r="N19" s="147">
        <f t="shared" si="6"/>
        <v>12691973.75</v>
      </c>
      <c r="O19" s="147">
        <f t="shared" si="7"/>
        <v>-231869.1099999994</v>
      </c>
    </row>
    <row r="20" spans="1:18" ht="13.8" outlineLevel="2" x14ac:dyDescent="0.25">
      <c r="A20" s="161">
        <v>1000</v>
      </c>
      <c r="B20" s="162" t="s">
        <v>23</v>
      </c>
      <c r="C20" s="39">
        <f t="shared" ref="C20:J20" si="12">C21+C34</f>
        <v>2005248.24</v>
      </c>
      <c r="D20" s="39">
        <f t="shared" si="12"/>
        <v>1706061.27</v>
      </c>
      <c r="E20" s="39">
        <f t="shared" si="12"/>
        <v>1994848.68</v>
      </c>
      <c r="F20" s="39">
        <f>F21+F34</f>
        <v>2218222.42</v>
      </c>
      <c r="G20" s="39">
        <f t="shared" si="12"/>
        <v>2066079.46</v>
      </c>
      <c r="H20" s="39">
        <f t="shared" si="12"/>
        <v>2073016.3599999999</v>
      </c>
      <c r="I20" s="39">
        <f t="shared" si="12"/>
        <v>2065680.54</v>
      </c>
      <c r="J20" s="39">
        <f t="shared" si="12"/>
        <v>1960505.5499999998</v>
      </c>
      <c r="K20" s="39">
        <f>K21+K34</f>
        <v>8131856.9199999999</v>
      </c>
      <c r="L20" s="39">
        <f>L21+L34</f>
        <v>7957805.6000000006</v>
      </c>
      <c r="M20" s="65">
        <f t="shared" si="5"/>
        <v>8131856.9199999999</v>
      </c>
      <c r="N20" s="65">
        <f t="shared" si="6"/>
        <v>7957805.5999999996</v>
      </c>
      <c r="O20" s="89">
        <f t="shared" si="7"/>
        <v>174051.3200000003</v>
      </c>
      <c r="R20" s="35"/>
    </row>
    <row r="21" spans="1:18" outlineLevel="2" x14ac:dyDescent="0.25">
      <c r="A21" s="40">
        <v>1100</v>
      </c>
      <c r="B21" s="18" t="s">
        <v>24</v>
      </c>
      <c r="C21" s="41">
        <f t="shared" ref="C21:J21" si="13">C22+C24+C32+C33</f>
        <v>1629548</v>
      </c>
      <c r="D21" s="41">
        <f t="shared" si="13"/>
        <v>1326791.2</v>
      </c>
      <c r="E21" s="41">
        <f t="shared" si="13"/>
        <v>1625532</v>
      </c>
      <c r="F21" s="41">
        <f>F22+F24+F32+F33</f>
        <v>1686519.88</v>
      </c>
      <c r="G21" s="41">
        <f t="shared" si="13"/>
        <v>1662330</v>
      </c>
      <c r="H21" s="41">
        <f t="shared" si="13"/>
        <v>1664787.91</v>
      </c>
      <c r="I21" s="216">
        <f>I22+I24+I32+I33</f>
        <v>1699289.1</v>
      </c>
      <c r="J21" s="41">
        <f t="shared" si="13"/>
        <v>1622731.6199999999</v>
      </c>
      <c r="K21" s="41">
        <f>K22+K24+K32+K33</f>
        <v>6616699.0999999996</v>
      </c>
      <c r="L21" s="41">
        <f>L22+L24+L32+L33</f>
        <v>6300830.6100000003</v>
      </c>
      <c r="M21" s="218">
        <f t="shared" si="5"/>
        <v>6616699.0999999996</v>
      </c>
      <c r="N21" s="218">
        <f t="shared" si="6"/>
        <v>6300830.6100000003</v>
      </c>
      <c r="O21" s="160">
        <f>M21-N21</f>
        <v>315868.48999999929</v>
      </c>
    </row>
    <row r="22" spans="1:18" ht="12.75" customHeight="1" outlineLevel="2" x14ac:dyDescent="0.25">
      <c r="A22" s="44">
        <v>1110</v>
      </c>
      <c r="B22" s="22" t="s">
        <v>25</v>
      </c>
      <c r="C22" s="45">
        <f t="shared" ref="C22:J22" si="14">C23</f>
        <v>1235226</v>
      </c>
      <c r="D22" s="45">
        <f t="shared" si="14"/>
        <v>1078022.71</v>
      </c>
      <c r="E22" s="45">
        <f t="shared" si="14"/>
        <v>1267230</v>
      </c>
      <c r="F22" s="45">
        <f t="shared" si="14"/>
        <v>1278852.1499999999</v>
      </c>
      <c r="G22" s="45">
        <f t="shared" si="14"/>
        <v>1270830</v>
      </c>
      <c r="H22" s="45">
        <f t="shared" si="14"/>
        <v>1213889.3899999999</v>
      </c>
      <c r="I22" s="45">
        <f t="shared" si="14"/>
        <v>1274830</v>
      </c>
      <c r="J22" s="45">
        <f t="shared" si="14"/>
        <v>1044914.98</v>
      </c>
      <c r="K22" s="45">
        <f>K23</f>
        <v>5048116</v>
      </c>
      <c r="L22" s="45">
        <f>L23</f>
        <v>4615679.2300000004</v>
      </c>
      <c r="M22" s="42">
        <f t="shared" si="5"/>
        <v>5048116</v>
      </c>
      <c r="N22" s="42">
        <f t="shared" si="6"/>
        <v>4615679.2300000004</v>
      </c>
      <c r="O22" s="43">
        <f t="shared" si="7"/>
        <v>432436.76999999955</v>
      </c>
    </row>
    <row r="23" spans="1:18" s="7" customFormat="1" ht="12.75" customHeight="1" outlineLevel="2" x14ac:dyDescent="0.25">
      <c r="A23" s="46">
        <v>1119</v>
      </c>
      <c r="B23" s="47" t="s">
        <v>26</v>
      </c>
      <c r="C23" s="25">
        <v>1235226</v>
      </c>
      <c r="D23" s="25">
        <v>1078022.71</v>
      </c>
      <c r="E23" s="25">
        <v>1267230</v>
      </c>
      <c r="F23" s="25">
        <v>1278852.1499999999</v>
      </c>
      <c r="G23" s="25">
        <v>1270830</v>
      </c>
      <c r="H23" s="25">
        <v>1213889.3899999999</v>
      </c>
      <c r="I23" s="25">
        <f>1274830</f>
        <v>1274830</v>
      </c>
      <c r="J23" s="214">
        <v>1044914.98</v>
      </c>
      <c r="K23" s="48">
        <f>C23+E23+G23+I23</f>
        <v>5048116</v>
      </c>
      <c r="L23" s="48">
        <f>D23+F23+H23+J23</f>
        <v>4615679.2300000004</v>
      </c>
      <c r="M23" s="49">
        <f t="shared" si="5"/>
        <v>5048116</v>
      </c>
      <c r="N23" s="49">
        <f t="shared" si="6"/>
        <v>4615679.2300000004</v>
      </c>
      <c r="O23" s="27">
        <f t="shared" si="7"/>
        <v>432436.76999999955</v>
      </c>
      <c r="R23" s="3"/>
    </row>
    <row r="24" spans="1:18" s="50" customFormat="1" ht="12.75" customHeight="1" outlineLevel="2" x14ac:dyDescent="0.25">
      <c r="A24" s="44">
        <v>1140</v>
      </c>
      <c r="B24" s="22" t="s">
        <v>27</v>
      </c>
      <c r="C24" s="45">
        <f t="shared" ref="C24:J24" si="15">SUM(C25:C31)</f>
        <v>166900</v>
      </c>
      <c r="D24" s="45">
        <f t="shared" si="15"/>
        <v>131470.38</v>
      </c>
      <c r="E24" s="45">
        <f t="shared" si="15"/>
        <v>194640</v>
      </c>
      <c r="F24" s="45">
        <f t="shared" si="15"/>
        <v>234406.93</v>
      </c>
      <c r="G24" s="45">
        <f t="shared" si="15"/>
        <v>183500</v>
      </c>
      <c r="H24" s="45">
        <f t="shared" si="15"/>
        <v>291805.17</v>
      </c>
      <c r="I24" s="45">
        <f t="shared" si="15"/>
        <v>193860</v>
      </c>
      <c r="J24" s="45">
        <f t="shared" si="15"/>
        <v>314298.86</v>
      </c>
      <c r="K24" s="45">
        <f>SUM(K25:K31)</f>
        <v>738900</v>
      </c>
      <c r="L24" s="45">
        <f>SUM(L25:L31)</f>
        <v>971981.34000000008</v>
      </c>
      <c r="M24" s="42">
        <f t="shared" si="5"/>
        <v>738900</v>
      </c>
      <c r="N24" s="42">
        <f t="shared" si="6"/>
        <v>971981.34</v>
      </c>
      <c r="O24" s="43">
        <f t="shared" si="7"/>
        <v>-233081.33999999997</v>
      </c>
      <c r="R24" s="7"/>
    </row>
    <row r="25" spans="1:18" s="50" customFormat="1" ht="12.75" customHeight="1" outlineLevel="2" x14ac:dyDescent="0.25">
      <c r="A25" s="46">
        <v>1141</v>
      </c>
      <c r="B25" s="22" t="s">
        <v>28</v>
      </c>
      <c r="C25" s="48">
        <v>14500</v>
      </c>
      <c r="D25" s="25">
        <v>11736.41</v>
      </c>
      <c r="E25" s="48">
        <v>8600</v>
      </c>
      <c r="F25" s="25">
        <v>13502.46</v>
      </c>
      <c r="G25" s="48">
        <v>10500</v>
      </c>
      <c r="H25" s="25">
        <v>12830.31</v>
      </c>
      <c r="I25" s="48">
        <v>10600</v>
      </c>
      <c r="J25" s="25">
        <v>11605.26</v>
      </c>
      <c r="K25" s="48">
        <f>C25+E25+G25+I25</f>
        <v>44200</v>
      </c>
      <c r="L25" s="48">
        <f>D25+F25+H25+J25</f>
        <v>49674.44</v>
      </c>
      <c r="M25" s="49">
        <f t="shared" si="5"/>
        <v>44200</v>
      </c>
      <c r="N25" s="49">
        <f t="shared" si="6"/>
        <v>49674.44</v>
      </c>
      <c r="O25" s="27">
        <f t="shared" si="7"/>
        <v>-5474.4400000000023</v>
      </c>
    </row>
    <row r="26" spans="1:18" s="50" customFormat="1" ht="12.75" customHeight="1" outlineLevel="2" x14ac:dyDescent="0.25">
      <c r="A26" s="46">
        <v>1142</v>
      </c>
      <c r="B26" s="22" t="s">
        <v>29</v>
      </c>
      <c r="C26" s="48">
        <v>15400</v>
      </c>
      <c r="D26" s="25">
        <v>5484.33</v>
      </c>
      <c r="E26" s="48">
        <v>8800</v>
      </c>
      <c r="F26" s="25">
        <v>39886.910000000003</v>
      </c>
      <c r="G26" s="48">
        <v>11000</v>
      </c>
      <c r="H26" s="25">
        <v>9800.7800000000007</v>
      </c>
      <c r="I26" s="48">
        <v>12800</v>
      </c>
      <c r="J26" s="25">
        <v>16336.22</v>
      </c>
      <c r="K26" s="48">
        <f t="shared" ref="K26:L33" si="16">C26+E26+G26+I26</f>
        <v>48000</v>
      </c>
      <c r="L26" s="48">
        <f t="shared" si="16"/>
        <v>71508.240000000005</v>
      </c>
      <c r="M26" s="49">
        <f t="shared" ref="M26:M32" si="17">C26+E26+G26+I26</f>
        <v>48000</v>
      </c>
      <c r="N26" s="49">
        <f t="shared" ref="N26:N32" si="18">D26+F26+H26+J26</f>
        <v>71508.240000000005</v>
      </c>
      <c r="O26" s="27">
        <f t="shared" si="7"/>
        <v>-23508.240000000005</v>
      </c>
    </row>
    <row r="27" spans="1:18" s="55" customFormat="1" ht="22.8" outlineLevel="2" x14ac:dyDescent="0.25">
      <c r="A27" s="51">
        <v>1145</v>
      </c>
      <c r="B27" s="52" t="s">
        <v>30</v>
      </c>
      <c r="C27" s="53"/>
      <c r="D27" s="54"/>
      <c r="E27" s="53"/>
      <c r="F27" s="54"/>
      <c r="G27" s="53"/>
      <c r="H27" s="54"/>
      <c r="I27" s="53"/>
      <c r="J27" s="54"/>
      <c r="K27" s="48">
        <f t="shared" si="16"/>
        <v>0</v>
      </c>
      <c r="L27" s="48">
        <f t="shared" si="16"/>
        <v>0</v>
      </c>
      <c r="M27" s="49">
        <f t="shared" si="17"/>
        <v>0</v>
      </c>
      <c r="N27" s="49">
        <f t="shared" si="18"/>
        <v>0</v>
      </c>
      <c r="O27" s="27">
        <f t="shared" si="7"/>
        <v>0</v>
      </c>
      <c r="R27" s="50"/>
    </row>
    <row r="28" spans="1:18" s="55" customFormat="1" ht="22.8" outlineLevel="2" x14ac:dyDescent="0.25">
      <c r="A28" s="51">
        <v>1146</v>
      </c>
      <c r="B28" s="52" t="s">
        <v>31</v>
      </c>
      <c r="C28" s="53"/>
      <c r="D28" s="54"/>
      <c r="E28" s="53"/>
      <c r="F28" s="54"/>
      <c r="G28" s="53"/>
      <c r="H28" s="54"/>
      <c r="I28" s="53"/>
      <c r="J28" s="54"/>
      <c r="K28" s="48">
        <f t="shared" si="16"/>
        <v>0</v>
      </c>
      <c r="L28" s="48">
        <f t="shared" si="16"/>
        <v>0</v>
      </c>
      <c r="M28" s="49">
        <f t="shared" si="17"/>
        <v>0</v>
      </c>
      <c r="N28" s="49">
        <f t="shared" si="18"/>
        <v>0</v>
      </c>
      <c r="O28" s="27">
        <f t="shared" si="7"/>
        <v>0</v>
      </c>
    </row>
    <row r="29" spans="1:18" s="50" customFormat="1" ht="12.75" customHeight="1" outlineLevel="2" x14ac:dyDescent="0.25">
      <c r="A29" s="46">
        <v>1147</v>
      </c>
      <c r="B29" s="22" t="s">
        <v>32</v>
      </c>
      <c r="C29" s="48">
        <v>137000</v>
      </c>
      <c r="D29" s="25">
        <v>111730.46</v>
      </c>
      <c r="E29" s="48">
        <v>85000</v>
      </c>
      <c r="F29" s="25">
        <v>175839.7</v>
      </c>
      <c r="G29" s="48">
        <v>162000</v>
      </c>
      <c r="H29" s="25">
        <v>158022.38</v>
      </c>
      <c r="I29" s="48">
        <v>170460</v>
      </c>
      <c r="J29" s="25">
        <v>280725.95</v>
      </c>
      <c r="K29" s="48">
        <f t="shared" si="16"/>
        <v>554460</v>
      </c>
      <c r="L29" s="48">
        <f>D29+F29+H29+J29</f>
        <v>726318.49</v>
      </c>
      <c r="M29" s="49">
        <f t="shared" si="17"/>
        <v>554460</v>
      </c>
      <c r="N29" s="49">
        <f t="shared" si="18"/>
        <v>726318.49</v>
      </c>
      <c r="O29" s="27">
        <f t="shared" si="7"/>
        <v>-171858.49</v>
      </c>
      <c r="R29" s="55"/>
    </row>
    <row r="30" spans="1:18" s="50" customFormat="1" ht="12.75" customHeight="1" outlineLevel="2" x14ac:dyDescent="0.25">
      <c r="A30" s="46">
        <v>1148</v>
      </c>
      <c r="B30" s="22" t="s">
        <v>33</v>
      </c>
      <c r="C30" s="48"/>
      <c r="D30" s="25">
        <v>2519.1799999999998</v>
      </c>
      <c r="E30" s="48">
        <v>92240</v>
      </c>
      <c r="F30" s="25">
        <v>5177.8599999999997</v>
      </c>
      <c r="G30" s="48"/>
      <c r="H30" s="25">
        <v>111151.7</v>
      </c>
      <c r="I30" s="48"/>
      <c r="J30" s="25">
        <v>5631.43</v>
      </c>
      <c r="K30" s="48">
        <f t="shared" si="16"/>
        <v>92240</v>
      </c>
      <c r="L30" s="48">
        <f>D30+F30+H30+J30</f>
        <v>124480.16999999998</v>
      </c>
      <c r="M30" s="49">
        <f t="shared" si="17"/>
        <v>92240</v>
      </c>
      <c r="N30" s="49">
        <f t="shared" si="18"/>
        <v>124480.16999999998</v>
      </c>
      <c r="O30" s="27">
        <f t="shared" si="7"/>
        <v>-32240.169999999984</v>
      </c>
    </row>
    <row r="31" spans="1:18" s="50" customFormat="1" ht="12.75" customHeight="1" outlineLevel="2" x14ac:dyDescent="0.25">
      <c r="A31" s="46">
        <v>1149</v>
      </c>
      <c r="B31" s="22" t="s">
        <v>34</v>
      </c>
      <c r="C31" s="48"/>
      <c r="D31" s="25"/>
      <c r="E31" s="48"/>
      <c r="F31" s="25"/>
      <c r="G31" s="48"/>
      <c r="H31" s="25"/>
      <c r="I31" s="48"/>
      <c r="J31" s="25"/>
      <c r="K31" s="48">
        <f t="shared" si="16"/>
        <v>0</v>
      </c>
      <c r="L31" s="48">
        <f t="shared" si="16"/>
        <v>0</v>
      </c>
      <c r="M31" s="49">
        <f t="shared" si="17"/>
        <v>0</v>
      </c>
      <c r="N31" s="49">
        <f t="shared" si="18"/>
        <v>0</v>
      </c>
      <c r="O31" s="27">
        <f t="shared" si="7"/>
        <v>0</v>
      </c>
    </row>
    <row r="32" spans="1:18" s="55" customFormat="1" ht="34.200000000000003" outlineLevel="2" x14ac:dyDescent="0.2">
      <c r="A32" s="56">
        <v>1150</v>
      </c>
      <c r="B32" s="52" t="s">
        <v>35</v>
      </c>
      <c r="C32" s="141">
        <v>227422</v>
      </c>
      <c r="D32" s="142">
        <v>117298.11</v>
      </c>
      <c r="E32" s="141">
        <v>163662</v>
      </c>
      <c r="F32" s="141">
        <v>173260.79999999999</v>
      </c>
      <c r="G32" s="141">
        <v>208000</v>
      </c>
      <c r="H32" s="141">
        <v>159093.35</v>
      </c>
      <c r="I32" s="141">
        <v>230599.1</v>
      </c>
      <c r="J32" s="141">
        <v>263517.78000000003</v>
      </c>
      <c r="K32" s="138">
        <f t="shared" si="16"/>
        <v>829683.1</v>
      </c>
      <c r="L32" s="138">
        <f t="shared" si="16"/>
        <v>713170.04</v>
      </c>
      <c r="M32" s="140">
        <f t="shared" si="17"/>
        <v>829683.1</v>
      </c>
      <c r="N32" s="140">
        <f t="shared" si="18"/>
        <v>713170.04</v>
      </c>
      <c r="O32" s="159">
        <f t="shared" si="7"/>
        <v>116513.05999999994</v>
      </c>
      <c r="R32" s="50"/>
    </row>
    <row r="33" spans="1:18" s="55" customFormat="1" ht="12.75" customHeight="1" outlineLevel="2" x14ac:dyDescent="0.25">
      <c r="A33" s="56">
        <v>1170</v>
      </c>
      <c r="B33" s="52" t="s">
        <v>36</v>
      </c>
      <c r="C33" s="57"/>
      <c r="D33" s="54"/>
      <c r="E33" s="57"/>
      <c r="F33" s="54"/>
      <c r="G33" s="57"/>
      <c r="H33" s="54"/>
      <c r="I33" s="57"/>
      <c r="J33" s="54"/>
      <c r="K33" s="48">
        <f t="shared" si="16"/>
        <v>0</v>
      </c>
      <c r="L33" s="48">
        <f t="shared" si="16"/>
        <v>0</v>
      </c>
      <c r="M33" s="49">
        <f t="shared" ref="M33" si="19">C33+E33+G33</f>
        <v>0</v>
      </c>
      <c r="N33" s="49">
        <f t="shared" ref="N33" si="20">D33+F33+H33</f>
        <v>0</v>
      </c>
      <c r="O33" s="27">
        <f t="shared" si="7"/>
        <v>0</v>
      </c>
    </row>
    <row r="34" spans="1:18" ht="34.200000000000003" outlineLevel="2" x14ac:dyDescent="0.25">
      <c r="A34" s="58">
        <v>1200</v>
      </c>
      <c r="B34" s="22" t="s">
        <v>37</v>
      </c>
      <c r="C34" s="59">
        <f t="shared" ref="C34:J34" si="21">C35+C36</f>
        <v>375700.24</v>
      </c>
      <c r="D34" s="59">
        <f t="shared" si="21"/>
        <v>379270.06999999995</v>
      </c>
      <c r="E34" s="59">
        <f t="shared" si="21"/>
        <v>369316.68</v>
      </c>
      <c r="F34" s="59">
        <f>F35+F36</f>
        <v>531702.54</v>
      </c>
      <c r="G34" s="59">
        <f t="shared" si="21"/>
        <v>403749.46</v>
      </c>
      <c r="H34" s="59">
        <f t="shared" si="21"/>
        <v>408228.44999999995</v>
      </c>
      <c r="I34" s="59">
        <f t="shared" si="21"/>
        <v>366391.43999999994</v>
      </c>
      <c r="J34" s="59">
        <f t="shared" si="21"/>
        <v>337773.93</v>
      </c>
      <c r="K34" s="59">
        <f>K35+K36</f>
        <v>1515157.8199999998</v>
      </c>
      <c r="L34" s="59">
        <f>L35+L36</f>
        <v>1656974.99</v>
      </c>
      <c r="M34" s="150">
        <f t="shared" ref="M34:N37" si="22">C34+E34+G34+I34</f>
        <v>1515157.8199999998</v>
      </c>
      <c r="N34" s="150">
        <f t="shared" si="22"/>
        <v>1656974.99</v>
      </c>
      <c r="O34" s="151">
        <f t="shared" si="7"/>
        <v>-141817.17000000016</v>
      </c>
      <c r="R34" s="55"/>
    </row>
    <row r="35" spans="1:18" s="7" customFormat="1" ht="22.8" outlineLevel="2" x14ac:dyDescent="0.25">
      <c r="A35" s="44">
        <v>1210</v>
      </c>
      <c r="B35" s="22" t="s">
        <v>38</v>
      </c>
      <c r="C35" s="60">
        <v>330761.62</v>
      </c>
      <c r="D35" s="25">
        <v>323230.53999999998</v>
      </c>
      <c r="E35" s="60">
        <v>344855.3</v>
      </c>
      <c r="F35" s="25">
        <v>451879.09</v>
      </c>
      <c r="G35" s="60">
        <v>343076</v>
      </c>
      <c r="H35" s="25">
        <v>357893.97</v>
      </c>
      <c r="I35" s="60">
        <v>346463.97</v>
      </c>
      <c r="J35" s="25">
        <v>277509.49</v>
      </c>
      <c r="K35" s="60">
        <f>C35+E35+G35+I35</f>
        <v>1365156.89</v>
      </c>
      <c r="L35" s="60">
        <f>D35+F35+H35+J35</f>
        <v>1410513.09</v>
      </c>
      <c r="M35" s="148">
        <f t="shared" si="22"/>
        <v>1365156.89</v>
      </c>
      <c r="N35" s="148">
        <f t="shared" si="22"/>
        <v>1410513.09</v>
      </c>
      <c r="O35" s="149">
        <f t="shared" si="7"/>
        <v>-45356.200000000186</v>
      </c>
      <c r="R35" s="3"/>
    </row>
    <row r="36" spans="1:18" s="50" customFormat="1" ht="22.8" outlineLevel="2" x14ac:dyDescent="0.25">
      <c r="A36" s="44">
        <v>1220</v>
      </c>
      <c r="B36" s="22" t="s">
        <v>39</v>
      </c>
      <c r="C36" s="45">
        <f t="shared" ref="C36:J36" si="23">SUM(C37:C39)</f>
        <v>44938.619999999995</v>
      </c>
      <c r="D36" s="45">
        <f t="shared" si="23"/>
        <v>56039.53</v>
      </c>
      <c r="E36" s="45">
        <f t="shared" si="23"/>
        <v>24461.38</v>
      </c>
      <c r="F36" s="45">
        <f t="shared" si="23"/>
        <v>79823.45</v>
      </c>
      <c r="G36" s="45">
        <f t="shared" si="23"/>
        <v>60673.46</v>
      </c>
      <c r="H36" s="45">
        <f t="shared" si="23"/>
        <v>50334.479999999996</v>
      </c>
      <c r="I36" s="45">
        <f t="shared" si="23"/>
        <v>19927.47</v>
      </c>
      <c r="J36" s="45">
        <f t="shared" si="23"/>
        <v>60264.44</v>
      </c>
      <c r="K36" s="45">
        <f>SUM(K37:K39)</f>
        <v>150000.93</v>
      </c>
      <c r="L36" s="45">
        <f>SUM(L37:L39)</f>
        <v>246461.9</v>
      </c>
      <c r="M36" s="152">
        <f t="shared" si="22"/>
        <v>150000.93</v>
      </c>
      <c r="N36" s="152">
        <f t="shared" si="22"/>
        <v>246461.89999999997</v>
      </c>
      <c r="O36" s="196">
        <f t="shared" si="7"/>
        <v>-96460.969999999972</v>
      </c>
      <c r="R36" s="7"/>
    </row>
    <row r="37" spans="1:18" s="50" customFormat="1" ht="21.6" customHeight="1" outlineLevel="2" x14ac:dyDescent="0.3">
      <c r="A37" s="46">
        <v>1221</v>
      </c>
      <c r="B37" s="22" t="s">
        <v>40</v>
      </c>
      <c r="C37" s="138">
        <v>16000</v>
      </c>
      <c r="D37" s="139">
        <v>31731.41</v>
      </c>
      <c r="E37" s="138">
        <v>6000</v>
      </c>
      <c r="F37" s="139">
        <v>31623.94</v>
      </c>
      <c r="G37" s="138">
        <v>16673</v>
      </c>
      <c r="H37" s="139">
        <v>25089.4</v>
      </c>
      <c r="I37" s="138">
        <v>18327</v>
      </c>
      <c r="J37" s="139">
        <v>35341.72</v>
      </c>
      <c r="K37" s="138">
        <f>C37+E37+G37+I37</f>
        <v>57000</v>
      </c>
      <c r="L37" s="138">
        <f>D37+F37+H37+J37</f>
        <v>123786.47</v>
      </c>
      <c r="M37" s="140">
        <f t="shared" si="22"/>
        <v>57000</v>
      </c>
      <c r="N37" s="140">
        <f t="shared" si="22"/>
        <v>123786.47</v>
      </c>
      <c r="O37" s="159">
        <f t="shared" si="7"/>
        <v>-66786.47</v>
      </c>
      <c r="P37"/>
    </row>
    <row r="38" spans="1:18" s="50" customFormat="1" ht="21.6" customHeight="1" outlineLevel="2" x14ac:dyDescent="0.3">
      <c r="A38" s="46">
        <v>1227</v>
      </c>
      <c r="B38" s="22" t="s">
        <v>41</v>
      </c>
      <c r="C38" s="138">
        <v>27938.62</v>
      </c>
      <c r="D38" s="139">
        <v>22911.62</v>
      </c>
      <c r="E38" s="138">
        <v>17461.38</v>
      </c>
      <c r="F38" s="139">
        <v>47194.77</v>
      </c>
      <c r="G38" s="138">
        <v>43000</v>
      </c>
      <c r="H38" s="139">
        <v>24001.74</v>
      </c>
      <c r="I38" s="138">
        <v>600.47</v>
      </c>
      <c r="J38" s="139">
        <v>23706.65</v>
      </c>
      <c r="K38" s="138">
        <f t="shared" ref="K38:L39" si="24">C38+E38+G38+I38</f>
        <v>89000.47</v>
      </c>
      <c r="L38" s="138">
        <f t="shared" si="24"/>
        <v>117814.78</v>
      </c>
      <c r="M38" s="140">
        <f t="shared" ref="M38:M39" si="25">C38+E38+G38+I38</f>
        <v>89000.47</v>
      </c>
      <c r="N38" s="140">
        <f t="shared" ref="N38:N39" si="26">D38+F38+H38+J38</f>
        <v>117814.78</v>
      </c>
      <c r="O38" s="159">
        <f t="shared" si="7"/>
        <v>-28814.309999999998</v>
      </c>
      <c r="P38"/>
    </row>
    <row r="39" spans="1:18" s="55" customFormat="1" ht="21.6" customHeight="1" outlineLevel="2" x14ac:dyDescent="0.3">
      <c r="A39" s="51">
        <v>1228</v>
      </c>
      <c r="B39" s="61" t="s">
        <v>42</v>
      </c>
      <c r="C39" s="141">
        <v>1000</v>
      </c>
      <c r="D39" s="142">
        <v>1396.5</v>
      </c>
      <c r="E39" s="141">
        <v>1000</v>
      </c>
      <c r="F39" s="142">
        <v>1004.74</v>
      </c>
      <c r="G39" s="141">
        <v>1000.46</v>
      </c>
      <c r="H39" s="142">
        <v>1243.3399999999999</v>
      </c>
      <c r="I39" s="141">
        <v>1000</v>
      </c>
      <c r="J39" s="142">
        <v>1216.07</v>
      </c>
      <c r="K39" s="138">
        <f t="shared" si="24"/>
        <v>4000.46</v>
      </c>
      <c r="L39" s="138">
        <f t="shared" si="24"/>
        <v>4860.6499999999996</v>
      </c>
      <c r="M39" s="140">
        <f t="shared" si="25"/>
        <v>4000.46</v>
      </c>
      <c r="N39" s="140">
        <f t="shared" si="26"/>
        <v>4860.6499999999996</v>
      </c>
      <c r="O39" s="159">
        <f t="shared" si="7"/>
        <v>-860.1899999999996</v>
      </c>
      <c r="P39"/>
      <c r="R39" s="50"/>
    </row>
    <row r="40" spans="1:18" s="50" customFormat="1" ht="14.4" outlineLevel="2" x14ac:dyDescent="0.3">
      <c r="A40" s="62">
        <v>2000</v>
      </c>
      <c r="B40" s="63" t="s">
        <v>43</v>
      </c>
      <c r="C40" s="64">
        <f t="shared" ref="C40:K40" si="27">C41+C48+C83+C98+C99</f>
        <v>1007581.76</v>
      </c>
      <c r="D40" s="64">
        <f t="shared" si="27"/>
        <v>1127181.1100000001</v>
      </c>
      <c r="E40" s="64">
        <f t="shared" si="27"/>
        <v>1110699.25</v>
      </c>
      <c r="F40" s="64">
        <f t="shared" si="27"/>
        <v>1038365.8099999999</v>
      </c>
      <c r="G40" s="64">
        <f t="shared" si="27"/>
        <v>1092386.54</v>
      </c>
      <c r="H40" s="64">
        <f t="shared" si="27"/>
        <v>1179033.9000000001</v>
      </c>
      <c r="I40" s="217">
        <f t="shared" si="27"/>
        <v>1117580.1700000002</v>
      </c>
      <c r="J40" s="64">
        <f t="shared" si="27"/>
        <v>1389587.33</v>
      </c>
      <c r="K40" s="64">
        <f t="shared" si="27"/>
        <v>4328247.72</v>
      </c>
      <c r="L40" s="64">
        <f>L41+L48+L83+L98+L99</f>
        <v>4734168.1499999985</v>
      </c>
      <c r="M40" s="65">
        <f t="shared" ref="M40:M51" si="28">C40+E40+G40+I40</f>
        <v>4328247.72</v>
      </c>
      <c r="N40" s="65">
        <f t="shared" ref="N40:N51" si="29">D40+F40+H40+J40</f>
        <v>4734168.1500000004</v>
      </c>
      <c r="O40" s="89">
        <f t="shared" si="7"/>
        <v>-405920.43000000063</v>
      </c>
      <c r="P40"/>
      <c r="R40" s="55"/>
    </row>
    <row r="41" spans="1:18" s="50" customFormat="1" ht="12.6" customHeight="1" outlineLevel="2" x14ac:dyDescent="0.3">
      <c r="A41" s="165">
        <v>2100</v>
      </c>
      <c r="B41" s="166" t="s">
        <v>44</v>
      </c>
      <c r="C41" s="167">
        <f t="shared" ref="C41:J41" si="30">C42+C45</f>
        <v>11581</v>
      </c>
      <c r="D41" s="167">
        <f t="shared" si="30"/>
        <v>33126.770000000004</v>
      </c>
      <c r="E41" s="167">
        <f t="shared" si="30"/>
        <v>17709</v>
      </c>
      <c r="F41" s="167">
        <f t="shared" si="30"/>
        <v>23041.86</v>
      </c>
      <c r="G41" s="167">
        <f>G42+G45</f>
        <v>30893.4</v>
      </c>
      <c r="H41" s="167">
        <f t="shared" si="30"/>
        <v>22174.55</v>
      </c>
      <c r="I41" s="167">
        <f t="shared" si="30"/>
        <v>30528.6</v>
      </c>
      <c r="J41" s="167">
        <f t="shared" si="30"/>
        <v>16822.12</v>
      </c>
      <c r="K41" s="167">
        <f>K42+K45</f>
        <v>90712</v>
      </c>
      <c r="L41" s="167">
        <f>L42+L45</f>
        <v>95165.3</v>
      </c>
      <c r="M41" s="219">
        <f t="shared" si="28"/>
        <v>90712</v>
      </c>
      <c r="N41" s="219">
        <f t="shared" si="29"/>
        <v>95165.3</v>
      </c>
      <c r="O41" s="197">
        <f t="shared" si="7"/>
        <v>-4453.3000000000029</v>
      </c>
      <c r="P41"/>
    </row>
    <row r="42" spans="1:18" s="50" customFormat="1" ht="12.75" customHeight="1" outlineLevel="2" x14ac:dyDescent="0.3">
      <c r="A42" s="163">
        <v>2110</v>
      </c>
      <c r="B42" s="18" t="s">
        <v>45</v>
      </c>
      <c r="C42" s="164">
        <f t="shared" ref="C42:I42" si="31">SUM(C43:C44)</f>
        <v>3376</v>
      </c>
      <c r="D42" s="164">
        <f t="shared" si="31"/>
        <v>868</v>
      </c>
      <c r="E42" s="164">
        <f t="shared" si="31"/>
        <v>3375</v>
      </c>
      <c r="F42" s="164">
        <f t="shared" si="31"/>
        <v>1519.38</v>
      </c>
      <c r="G42" s="225">
        <f t="shared" si="31"/>
        <v>4350</v>
      </c>
      <c r="H42" s="225">
        <f t="shared" si="31"/>
        <v>1582.78</v>
      </c>
      <c r="I42" s="225">
        <f t="shared" si="31"/>
        <v>3862</v>
      </c>
      <c r="J42" s="225">
        <f t="shared" ref="J42" si="32">SUM(J43:J44)</f>
        <v>1719.5700000000002</v>
      </c>
      <c r="K42" s="225">
        <f>SUM(K43:K44)</f>
        <v>14963</v>
      </c>
      <c r="L42" s="225">
        <f>SUM(L43:L44)</f>
        <v>5689.73</v>
      </c>
      <c r="M42" s="220">
        <f t="shared" si="28"/>
        <v>14963</v>
      </c>
      <c r="N42" s="220">
        <f t="shared" si="29"/>
        <v>5689.73</v>
      </c>
      <c r="O42" s="160">
        <f t="shared" si="7"/>
        <v>9273.27</v>
      </c>
      <c r="P42"/>
    </row>
    <row r="43" spans="1:18" s="50" customFormat="1" ht="12.75" customHeight="1" outlineLevel="2" x14ac:dyDescent="0.25">
      <c r="A43" s="46">
        <v>2111</v>
      </c>
      <c r="B43" s="22" t="s">
        <v>46</v>
      </c>
      <c r="C43" s="48">
        <v>950</v>
      </c>
      <c r="D43" s="25">
        <v>728</v>
      </c>
      <c r="E43" s="48">
        <v>950</v>
      </c>
      <c r="F43" s="25">
        <v>1247.69</v>
      </c>
      <c r="G43" s="222">
        <v>1800</v>
      </c>
      <c r="H43" s="223">
        <v>952</v>
      </c>
      <c r="I43" s="222">
        <v>1450</v>
      </c>
      <c r="J43" s="223">
        <v>752</v>
      </c>
      <c r="K43" s="222">
        <f>C43+E43+G43+I43</f>
        <v>5150</v>
      </c>
      <c r="L43" s="222">
        <f>D43+F43+H43+J43</f>
        <v>3679.69</v>
      </c>
      <c r="M43" s="224">
        <f t="shared" si="28"/>
        <v>5150</v>
      </c>
      <c r="N43" s="224">
        <f t="shared" si="29"/>
        <v>3679.69</v>
      </c>
      <c r="O43" s="27">
        <f t="shared" si="7"/>
        <v>1470.31</v>
      </c>
    </row>
    <row r="44" spans="1:18" s="50" customFormat="1" ht="12.75" customHeight="1" outlineLevel="2" x14ac:dyDescent="0.25">
      <c r="A44" s="46">
        <v>2112</v>
      </c>
      <c r="B44" s="22" t="s">
        <v>47</v>
      </c>
      <c r="C44" s="48">
        <v>2426</v>
      </c>
      <c r="D44" s="25">
        <v>140</v>
      </c>
      <c r="E44" s="48">
        <v>2425</v>
      </c>
      <c r="F44" s="25">
        <v>271.69</v>
      </c>
      <c r="G44" s="48">
        <v>2550</v>
      </c>
      <c r="H44" s="25">
        <v>630.78</v>
      </c>
      <c r="I44" s="48">
        <v>2412</v>
      </c>
      <c r="J44" s="25">
        <v>967.57</v>
      </c>
      <c r="K44" s="48">
        <f>C44+E44+G44+I44</f>
        <v>9813</v>
      </c>
      <c r="L44" s="48">
        <f>D44+F44+H44+J44</f>
        <v>2010.04</v>
      </c>
      <c r="M44" s="49">
        <f t="shared" si="28"/>
        <v>9813</v>
      </c>
      <c r="N44" s="49">
        <f t="shared" si="29"/>
        <v>2010.04</v>
      </c>
      <c r="O44" s="27">
        <f t="shared" si="7"/>
        <v>7802.96</v>
      </c>
    </row>
    <row r="45" spans="1:18" s="50" customFormat="1" ht="12.75" customHeight="1" outlineLevel="2" x14ac:dyDescent="0.25">
      <c r="A45" s="44">
        <v>2120</v>
      </c>
      <c r="B45" s="22" t="s">
        <v>48</v>
      </c>
      <c r="C45" s="45">
        <f t="shared" ref="C45:J45" si="33">SUM(C46:C47)</f>
        <v>8205</v>
      </c>
      <c r="D45" s="45">
        <f t="shared" si="33"/>
        <v>32258.77</v>
      </c>
      <c r="E45" s="45">
        <f t="shared" si="33"/>
        <v>14334</v>
      </c>
      <c r="F45" s="45">
        <f t="shared" si="33"/>
        <v>21522.48</v>
      </c>
      <c r="G45" s="45">
        <f t="shared" si="33"/>
        <v>26543.4</v>
      </c>
      <c r="H45" s="45">
        <f t="shared" si="33"/>
        <v>20591.77</v>
      </c>
      <c r="I45" s="45">
        <f t="shared" si="33"/>
        <v>26666.6</v>
      </c>
      <c r="J45" s="45">
        <f t="shared" si="33"/>
        <v>15102.55</v>
      </c>
      <c r="K45" s="45">
        <f>SUM(K46:K47)</f>
        <v>75749</v>
      </c>
      <c r="L45" s="45">
        <f>SUM(L46:L47)</f>
        <v>89475.57</v>
      </c>
      <c r="M45" s="42">
        <f t="shared" si="28"/>
        <v>75749</v>
      </c>
      <c r="N45" s="42">
        <f t="shared" si="29"/>
        <v>89475.57</v>
      </c>
      <c r="O45" s="43">
        <f t="shared" si="7"/>
        <v>-13726.570000000007</v>
      </c>
    </row>
    <row r="46" spans="1:18" s="7" customFormat="1" ht="12.75" customHeight="1" outlineLevel="2" x14ac:dyDescent="0.25">
      <c r="A46" s="46">
        <v>2121</v>
      </c>
      <c r="B46" s="22" t="s">
        <v>46</v>
      </c>
      <c r="C46" s="48">
        <v>3200</v>
      </c>
      <c r="D46" s="25">
        <v>4287</v>
      </c>
      <c r="E46" s="48">
        <v>6675</v>
      </c>
      <c r="F46" s="25">
        <v>7009.99</v>
      </c>
      <c r="G46" s="48">
        <v>6038.4</v>
      </c>
      <c r="H46" s="25">
        <v>6760</v>
      </c>
      <c r="I46" s="48">
        <v>6261.6</v>
      </c>
      <c r="J46" s="25">
        <v>3830</v>
      </c>
      <c r="K46" s="48">
        <f>C46+E46+G46+I46</f>
        <v>22175</v>
      </c>
      <c r="L46" s="48">
        <f>D46+F46+H46+J46</f>
        <v>21886.989999999998</v>
      </c>
      <c r="M46" s="49">
        <f t="shared" si="28"/>
        <v>22175</v>
      </c>
      <c r="N46" s="49">
        <f t="shared" si="29"/>
        <v>21886.989999999998</v>
      </c>
      <c r="O46" s="27">
        <f t="shared" si="7"/>
        <v>288.01000000000204</v>
      </c>
      <c r="R46" s="50"/>
    </row>
    <row r="47" spans="1:18" ht="12.75" customHeight="1" outlineLevel="2" x14ac:dyDescent="0.25">
      <c r="A47" s="46">
        <v>2122</v>
      </c>
      <c r="B47" s="22" t="s">
        <v>47</v>
      </c>
      <c r="C47" s="48">
        <v>5005</v>
      </c>
      <c r="D47" s="25">
        <v>27971.77</v>
      </c>
      <c r="E47" s="48">
        <v>7659</v>
      </c>
      <c r="F47" s="25">
        <v>14512.49</v>
      </c>
      <c r="G47" s="48">
        <v>20505</v>
      </c>
      <c r="H47" s="25">
        <v>13831.77</v>
      </c>
      <c r="I47" s="48">
        <v>20405</v>
      </c>
      <c r="J47" s="25">
        <v>11272.55</v>
      </c>
      <c r="K47" s="48">
        <f>C47+E47+G47+I47</f>
        <v>53574</v>
      </c>
      <c r="L47" s="48">
        <f>D47+F47+H47+J47</f>
        <v>67588.58</v>
      </c>
      <c r="M47" s="49">
        <f t="shared" si="28"/>
        <v>53574</v>
      </c>
      <c r="N47" s="49">
        <f t="shared" si="29"/>
        <v>67588.58</v>
      </c>
      <c r="O47" s="27">
        <f t="shared" si="7"/>
        <v>-14014.580000000002</v>
      </c>
      <c r="R47" s="7"/>
    </row>
    <row r="48" spans="1:18" outlineLevel="2" x14ac:dyDescent="0.25">
      <c r="A48" s="58">
        <v>2200</v>
      </c>
      <c r="B48" s="22" t="s">
        <v>49</v>
      </c>
      <c r="C48" s="59">
        <f t="shared" ref="C48:J48" si="34">C49+C50+C56+C65+C72+C75+C81</f>
        <v>937424.76</v>
      </c>
      <c r="D48" s="59">
        <f t="shared" si="34"/>
        <v>1035970.8</v>
      </c>
      <c r="E48" s="59">
        <f t="shared" si="34"/>
        <v>1038316.25</v>
      </c>
      <c r="F48" s="59">
        <f t="shared" si="34"/>
        <v>965633.75</v>
      </c>
      <c r="G48" s="59">
        <f t="shared" si="34"/>
        <v>1012643.14</v>
      </c>
      <c r="H48" s="59">
        <f t="shared" si="34"/>
        <v>1089003.3500000001</v>
      </c>
      <c r="I48" s="59">
        <f t="shared" si="34"/>
        <v>1030569.51</v>
      </c>
      <c r="J48" s="59">
        <f t="shared" si="34"/>
        <v>1283204.72</v>
      </c>
      <c r="K48" s="59">
        <f>K49+K50+K56+K65+K72+K75+K81</f>
        <v>4018953.66</v>
      </c>
      <c r="L48" s="59">
        <f>L49+L50+L56+L65+L72+L75+L81</f>
        <v>4373812.6199999992</v>
      </c>
      <c r="M48" s="221">
        <f t="shared" si="28"/>
        <v>4018953.66</v>
      </c>
      <c r="N48" s="221">
        <f t="shared" si="29"/>
        <v>4373812.62</v>
      </c>
      <c r="O48" s="67">
        <f t="shared" si="7"/>
        <v>-354858.95999999996</v>
      </c>
    </row>
    <row r="49" spans="1:18" ht="12.75" customHeight="1" outlineLevel="2" x14ac:dyDescent="0.25">
      <c r="A49" s="44">
        <v>2210</v>
      </c>
      <c r="B49" s="22" t="s">
        <v>50</v>
      </c>
      <c r="C49" s="48">
        <v>587000</v>
      </c>
      <c r="D49" s="48">
        <v>614139.72</v>
      </c>
      <c r="E49" s="48">
        <v>570000</v>
      </c>
      <c r="F49" s="48">
        <v>630567.99</v>
      </c>
      <c r="G49" s="48">
        <v>570000</v>
      </c>
      <c r="H49" s="48">
        <v>638479.84</v>
      </c>
      <c r="I49" s="48">
        <v>573000</v>
      </c>
      <c r="J49" s="48">
        <v>664178.67000000004</v>
      </c>
      <c r="K49" s="60">
        <f>C49+E49+G49+I49</f>
        <v>2300000</v>
      </c>
      <c r="L49" s="60">
        <f>D49+F49+H49+J49</f>
        <v>2547366.2199999997</v>
      </c>
      <c r="M49" s="49">
        <f t="shared" si="28"/>
        <v>2300000</v>
      </c>
      <c r="N49" s="49">
        <f t="shared" si="29"/>
        <v>2547366.2199999997</v>
      </c>
      <c r="O49" s="27">
        <f t="shared" si="7"/>
        <v>-247366.21999999974</v>
      </c>
    </row>
    <row r="50" spans="1:18" s="7" customFormat="1" ht="12.75" customHeight="1" outlineLevel="2" x14ac:dyDescent="0.25">
      <c r="A50" s="44">
        <v>2220</v>
      </c>
      <c r="B50" s="22" t="s">
        <v>51</v>
      </c>
      <c r="C50" s="45">
        <f t="shared" ref="C50:J50" si="35">SUM(C51:C55)</f>
        <v>38300</v>
      </c>
      <c r="D50" s="45">
        <f t="shared" si="35"/>
        <v>32466.629999999997</v>
      </c>
      <c r="E50" s="45">
        <f t="shared" si="35"/>
        <v>24800</v>
      </c>
      <c r="F50" s="45">
        <f t="shared" si="35"/>
        <v>21437.62</v>
      </c>
      <c r="G50" s="45">
        <f t="shared" si="35"/>
        <v>19980</v>
      </c>
      <c r="H50" s="45">
        <f t="shared" si="35"/>
        <v>25004.21</v>
      </c>
      <c r="I50" s="45">
        <f t="shared" si="35"/>
        <v>32800.400000000001</v>
      </c>
      <c r="J50" s="45">
        <f t="shared" si="35"/>
        <v>50088.259999999995</v>
      </c>
      <c r="K50" s="45">
        <f>SUM(K51:K55)</f>
        <v>115880.4</v>
      </c>
      <c r="L50" s="45">
        <f>SUM(L51:L55)</f>
        <v>128996.72</v>
      </c>
      <c r="M50" s="68">
        <f t="shared" si="28"/>
        <v>115880.4</v>
      </c>
      <c r="N50" s="68">
        <f t="shared" si="29"/>
        <v>128996.71999999999</v>
      </c>
      <c r="O50" s="69">
        <f t="shared" si="7"/>
        <v>-13116.319999999992</v>
      </c>
      <c r="R50" s="3"/>
    </row>
    <row r="51" spans="1:18" ht="12.75" customHeight="1" outlineLevel="2" x14ac:dyDescent="0.25">
      <c r="A51" s="46">
        <v>2221</v>
      </c>
      <c r="B51" s="22" t="s">
        <v>52</v>
      </c>
      <c r="C51" s="25">
        <v>17000</v>
      </c>
      <c r="D51" s="25">
        <v>21356.5</v>
      </c>
      <c r="E51" s="25">
        <v>6000</v>
      </c>
      <c r="F51" s="25">
        <v>10791.92</v>
      </c>
      <c r="G51" s="25">
        <v>200</v>
      </c>
      <c r="H51" s="25"/>
      <c r="I51" s="25">
        <v>10500.4</v>
      </c>
      <c r="J51" s="25">
        <v>16018.23</v>
      </c>
      <c r="K51" s="48">
        <f>C51+E51+G51+I51</f>
        <v>33700.400000000001</v>
      </c>
      <c r="L51" s="48">
        <f>D51+F51+H51+J51</f>
        <v>48166.649999999994</v>
      </c>
      <c r="M51" s="49">
        <f t="shared" si="28"/>
        <v>33700.400000000001</v>
      </c>
      <c r="N51" s="49">
        <f t="shared" si="29"/>
        <v>48166.649999999994</v>
      </c>
      <c r="O51" s="27">
        <f t="shared" si="7"/>
        <v>-14466.249999999993</v>
      </c>
      <c r="R51" s="7"/>
    </row>
    <row r="52" spans="1:18" ht="12.75" customHeight="1" outlineLevel="2" x14ac:dyDescent="0.25">
      <c r="A52" s="46">
        <v>2222</v>
      </c>
      <c r="B52" s="22" t="s">
        <v>53</v>
      </c>
      <c r="C52" s="25">
        <v>900</v>
      </c>
      <c r="D52" s="25">
        <v>716.57</v>
      </c>
      <c r="E52" s="25">
        <v>900</v>
      </c>
      <c r="F52" s="25">
        <v>766.59</v>
      </c>
      <c r="G52" s="25">
        <v>900</v>
      </c>
      <c r="H52" s="25">
        <v>1019.22</v>
      </c>
      <c r="I52" s="25">
        <v>900</v>
      </c>
      <c r="J52" s="25">
        <v>1398.46</v>
      </c>
      <c r="K52" s="48">
        <f t="shared" ref="K52:L55" si="36">C52+E52+G52+I52</f>
        <v>3600</v>
      </c>
      <c r="L52" s="48">
        <f t="shared" si="36"/>
        <v>3900.84</v>
      </c>
      <c r="M52" s="49">
        <f t="shared" ref="M52:M54" si="37">C52+E52+G52+I52</f>
        <v>3600</v>
      </c>
      <c r="N52" s="49">
        <f t="shared" ref="N52:N55" si="38">D52+F52+H52+J52</f>
        <v>3900.84</v>
      </c>
      <c r="O52" s="27">
        <f t="shared" si="7"/>
        <v>-300.84000000000015</v>
      </c>
    </row>
    <row r="53" spans="1:18" ht="12.75" customHeight="1" outlineLevel="2" x14ac:dyDescent="0.25">
      <c r="A53" s="46">
        <v>2223</v>
      </c>
      <c r="B53" s="22" t="s">
        <v>54</v>
      </c>
      <c r="C53" s="25">
        <v>19000</v>
      </c>
      <c r="D53" s="25">
        <v>8774.64</v>
      </c>
      <c r="E53" s="25">
        <v>16500</v>
      </c>
      <c r="F53" s="25">
        <v>8201.23</v>
      </c>
      <c r="G53" s="25">
        <v>17500</v>
      </c>
      <c r="H53" s="25">
        <v>22207.55</v>
      </c>
      <c r="I53" s="25">
        <v>20000</v>
      </c>
      <c r="J53" s="25">
        <v>30696.400000000001</v>
      </c>
      <c r="K53" s="48">
        <f t="shared" si="36"/>
        <v>73000</v>
      </c>
      <c r="L53" s="48">
        <f t="shared" si="36"/>
        <v>69879.820000000007</v>
      </c>
      <c r="M53" s="49">
        <f t="shared" si="37"/>
        <v>73000</v>
      </c>
      <c r="N53" s="49">
        <f t="shared" si="38"/>
        <v>69879.820000000007</v>
      </c>
      <c r="O53" s="27">
        <f t="shared" si="7"/>
        <v>3120.179999999993</v>
      </c>
    </row>
    <row r="54" spans="1:18" ht="12.75" customHeight="1" outlineLevel="2" x14ac:dyDescent="0.25">
      <c r="A54" s="46">
        <v>2224</v>
      </c>
      <c r="B54" s="22" t="s">
        <v>55</v>
      </c>
      <c r="C54" s="25"/>
      <c r="D54" s="25"/>
      <c r="E54" s="25"/>
      <c r="F54" s="25"/>
      <c r="G54" s="25"/>
      <c r="H54" s="25"/>
      <c r="I54" s="25"/>
      <c r="J54" s="25"/>
      <c r="K54" s="48">
        <f t="shared" si="36"/>
        <v>0</v>
      </c>
      <c r="L54" s="48">
        <f t="shared" si="36"/>
        <v>0</v>
      </c>
      <c r="M54" s="49">
        <f t="shared" si="37"/>
        <v>0</v>
      </c>
      <c r="N54" s="49">
        <f t="shared" si="38"/>
        <v>0</v>
      </c>
      <c r="O54" s="27">
        <f t="shared" si="7"/>
        <v>0</v>
      </c>
    </row>
    <row r="55" spans="1:18" ht="12.75" customHeight="1" outlineLevel="2" x14ac:dyDescent="0.25">
      <c r="A55" s="46">
        <v>2229</v>
      </c>
      <c r="B55" s="22" t="s">
        <v>56</v>
      </c>
      <c r="C55" s="25">
        <v>1400</v>
      </c>
      <c r="D55" s="25">
        <v>1618.92</v>
      </c>
      <c r="E55" s="25">
        <v>1400</v>
      </c>
      <c r="F55" s="25">
        <v>1677.88</v>
      </c>
      <c r="G55" s="25">
        <v>1380</v>
      </c>
      <c r="H55" s="25">
        <v>1777.44</v>
      </c>
      <c r="I55" s="25">
        <v>1400</v>
      </c>
      <c r="J55" s="25">
        <v>1975.17</v>
      </c>
      <c r="K55" s="48">
        <f>C55+E55+G55+I55</f>
        <v>5580</v>
      </c>
      <c r="L55" s="48">
        <f t="shared" si="36"/>
        <v>7049.41</v>
      </c>
      <c r="M55" s="49">
        <f>C55+E55+G55+I55</f>
        <v>5580</v>
      </c>
      <c r="N55" s="49">
        <f t="shared" si="38"/>
        <v>7049.41</v>
      </c>
      <c r="O55" s="27">
        <f t="shared" si="7"/>
        <v>-1469.4099999999999</v>
      </c>
    </row>
    <row r="56" spans="1:18" ht="34.200000000000003" outlineLevel="2" x14ac:dyDescent="0.25">
      <c r="A56" s="44">
        <v>2230</v>
      </c>
      <c r="B56" s="22" t="s">
        <v>57</v>
      </c>
      <c r="C56" s="45">
        <f t="shared" ref="C56:J56" si="39">SUM(C57:C64)</f>
        <v>45645.760000000002</v>
      </c>
      <c r="D56" s="45">
        <f t="shared" si="39"/>
        <v>89108.700000000012</v>
      </c>
      <c r="E56" s="45">
        <f t="shared" si="39"/>
        <v>46700.25</v>
      </c>
      <c r="F56" s="45">
        <f t="shared" si="39"/>
        <v>54893.23</v>
      </c>
      <c r="G56" s="45">
        <f t="shared" si="39"/>
        <v>55550</v>
      </c>
      <c r="H56" s="45">
        <f t="shared" si="39"/>
        <v>40397.440000000002</v>
      </c>
      <c r="I56" s="215">
        <f t="shared" si="39"/>
        <v>48024</v>
      </c>
      <c r="J56" s="45">
        <f t="shared" si="39"/>
        <v>94425.22</v>
      </c>
      <c r="K56" s="45">
        <f>SUM(K57:K64)</f>
        <v>195920.01</v>
      </c>
      <c r="L56" s="45">
        <f>SUM(L57:L64)</f>
        <v>278824.59000000003</v>
      </c>
      <c r="M56" s="153">
        <f>C56+E56+G56+I56</f>
        <v>195920.01</v>
      </c>
      <c r="N56" s="153">
        <f>D56+F56+H56+J56</f>
        <v>278824.59000000003</v>
      </c>
      <c r="O56" s="154">
        <f t="shared" si="7"/>
        <v>-82904.580000000016</v>
      </c>
    </row>
    <row r="57" spans="1:18" ht="22.8" outlineLevel="2" x14ac:dyDescent="0.25">
      <c r="A57" s="46">
        <v>2231</v>
      </c>
      <c r="B57" s="22" t="s">
        <v>58</v>
      </c>
      <c r="C57" s="25">
        <v>3150</v>
      </c>
      <c r="D57" s="25">
        <v>8102.64</v>
      </c>
      <c r="E57" s="25">
        <v>3500</v>
      </c>
      <c r="F57" s="25">
        <v>1469.9</v>
      </c>
      <c r="G57" s="25">
        <v>3500</v>
      </c>
      <c r="H57" s="25">
        <v>70</v>
      </c>
      <c r="I57" s="25">
        <v>3369</v>
      </c>
      <c r="J57" s="25"/>
      <c r="K57" s="48">
        <f>C57+E57+G57+I57</f>
        <v>13519</v>
      </c>
      <c r="L57" s="48">
        <f>D57+F57+H57+J57</f>
        <v>9642.5400000000009</v>
      </c>
      <c r="M57" s="148">
        <f>C57+E57+G57+I57</f>
        <v>13519</v>
      </c>
      <c r="N57" s="148">
        <f>D57+F57+H57+J57</f>
        <v>9642.5400000000009</v>
      </c>
      <c r="O57" s="149">
        <f t="shared" si="7"/>
        <v>3876.4599999999991</v>
      </c>
    </row>
    <row r="58" spans="1:18" s="7" customFormat="1" ht="12.75" customHeight="1" outlineLevel="2" x14ac:dyDescent="0.25">
      <c r="A58" s="46">
        <v>2232</v>
      </c>
      <c r="B58" s="22" t="s">
        <v>59</v>
      </c>
      <c r="C58" s="25">
        <v>9000</v>
      </c>
      <c r="D58" s="25">
        <v>8599.33</v>
      </c>
      <c r="E58" s="25">
        <v>7000</v>
      </c>
      <c r="F58" s="25">
        <v>4191.42</v>
      </c>
      <c r="G58" s="25">
        <v>8000</v>
      </c>
      <c r="H58" s="25">
        <v>4191.42</v>
      </c>
      <c r="I58" s="25">
        <v>5000</v>
      </c>
      <c r="J58" s="25">
        <v>12253.22</v>
      </c>
      <c r="K58" s="48">
        <f t="shared" ref="K58:L64" si="40">C58+E58+G58+I58</f>
        <v>29000</v>
      </c>
      <c r="L58" s="48">
        <f t="shared" si="40"/>
        <v>29235.39</v>
      </c>
      <c r="M58" s="148">
        <f t="shared" ref="M58:M63" si="41">C58+E58+G58+I58</f>
        <v>29000</v>
      </c>
      <c r="N58" s="148">
        <f t="shared" ref="N58:N63" si="42">D58+F58+H58+J58</f>
        <v>29235.39</v>
      </c>
      <c r="O58" s="27">
        <f t="shared" si="7"/>
        <v>-235.38999999999942</v>
      </c>
      <c r="R58" s="3"/>
    </row>
    <row r="59" spans="1:18" s="7" customFormat="1" ht="12.75" customHeight="1" outlineLevel="2" x14ac:dyDescent="0.25">
      <c r="A59" s="46">
        <v>2233</v>
      </c>
      <c r="B59" s="22" t="s">
        <v>60</v>
      </c>
      <c r="C59" s="25">
        <v>500</v>
      </c>
      <c r="D59" s="25"/>
      <c r="E59" s="25">
        <v>500</v>
      </c>
      <c r="F59" s="25"/>
      <c r="G59" s="25">
        <v>500</v>
      </c>
      <c r="H59" s="25"/>
      <c r="I59" s="25">
        <v>500</v>
      </c>
      <c r="J59" s="25">
        <v>732.05</v>
      </c>
      <c r="K59" s="48">
        <f t="shared" si="40"/>
        <v>2000</v>
      </c>
      <c r="L59" s="48">
        <f t="shared" si="40"/>
        <v>732.05</v>
      </c>
      <c r="M59" s="148">
        <f t="shared" si="41"/>
        <v>2000</v>
      </c>
      <c r="N59" s="148">
        <f t="shared" si="42"/>
        <v>732.05</v>
      </c>
      <c r="O59" s="27">
        <f t="shared" si="7"/>
        <v>1267.95</v>
      </c>
    </row>
    <row r="60" spans="1:18" ht="22.8" outlineLevel="2" x14ac:dyDescent="0.25">
      <c r="A60" s="46">
        <v>2234</v>
      </c>
      <c r="B60" s="22" t="s">
        <v>61</v>
      </c>
      <c r="C60" s="25"/>
      <c r="D60" s="25"/>
      <c r="E60" s="25"/>
      <c r="F60" s="25"/>
      <c r="G60" s="25"/>
      <c r="H60" s="25"/>
      <c r="I60" s="25"/>
      <c r="J60" s="25"/>
      <c r="K60" s="48">
        <f t="shared" si="40"/>
        <v>0</v>
      </c>
      <c r="L60" s="48">
        <f t="shared" si="40"/>
        <v>0</v>
      </c>
      <c r="M60" s="148">
        <f t="shared" si="41"/>
        <v>0</v>
      </c>
      <c r="N60" s="148">
        <f t="shared" si="42"/>
        <v>0</v>
      </c>
      <c r="O60" s="27">
        <f t="shared" si="7"/>
        <v>0</v>
      </c>
      <c r="R60" s="7"/>
    </row>
    <row r="61" spans="1:18" ht="22.8" outlineLevel="2" x14ac:dyDescent="0.25">
      <c r="A61" s="46">
        <v>2235</v>
      </c>
      <c r="B61" s="22" t="s">
        <v>62</v>
      </c>
      <c r="C61" s="25">
        <v>2395</v>
      </c>
      <c r="D61" s="25">
        <v>425.39</v>
      </c>
      <c r="E61" s="25">
        <v>3200</v>
      </c>
      <c r="F61" s="25">
        <v>4728.1099999999997</v>
      </c>
      <c r="G61" s="25">
        <v>6250</v>
      </c>
      <c r="H61" s="25">
        <v>1373.21</v>
      </c>
      <c r="I61" s="25">
        <v>4855</v>
      </c>
      <c r="J61" s="25">
        <v>5248.76</v>
      </c>
      <c r="K61" s="48">
        <f t="shared" si="40"/>
        <v>16700</v>
      </c>
      <c r="L61" s="48">
        <f t="shared" si="40"/>
        <v>11775.470000000001</v>
      </c>
      <c r="M61" s="148">
        <f t="shared" si="41"/>
        <v>16700</v>
      </c>
      <c r="N61" s="148">
        <f t="shared" si="42"/>
        <v>11775.470000000001</v>
      </c>
      <c r="O61" s="27">
        <f t="shared" si="7"/>
        <v>4924.5299999999988</v>
      </c>
    </row>
    <row r="62" spans="1:18" ht="12.75" customHeight="1" outlineLevel="2" x14ac:dyDescent="0.25">
      <c r="A62" s="46">
        <v>2236</v>
      </c>
      <c r="B62" s="22" t="s">
        <v>63</v>
      </c>
      <c r="C62" s="25">
        <v>600.76</v>
      </c>
      <c r="D62" s="25">
        <v>443.54</v>
      </c>
      <c r="E62" s="25">
        <v>500.25</v>
      </c>
      <c r="F62" s="25">
        <v>481.83</v>
      </c>
      <c r="G62" s="25">
        <v>300</v>
      </c>
      <c r="H62" s="25">
        <v>462.63</v>
      </c>
      <c r="I62" s="25">
        <v>300</v>
      </c>
      <c r="J62" s="25">
        <v>460.57</v>
      </c>
      <c r="K62" s="48">
        <f t="shared" si="40"/>
        <v>1701.01</v>
      </c>
      <c r="L62" s="48">
        <f t="shared" si="40"/>
        <v>1848.57</v>
      </c>
      <c r="M62" s="148">
        <f t="shared" si="41"/>
        <v>1701.01</v>
      </c>
      <c r="N62" s="148">
        <f t="shared" si="42"/>
        <v>1848.57</v>
      </c>
      <c r="O62" s="27">
        <f t="shared" si="7"/>
        <v>-147.55999999999995</v>
      </c>
    </row>
    <row r="63" spans="1:18" ht="12.75" customHeight="1" outlineLevel="2" x14ac:dyDescent="0.25">
      <c r="A63" s="46">
        <v>2238</v>
      </c>
      <c r="B63" s="22" t="s">
        <v>64</v>
      </c>
      <c r="C63" s="25"/>
      <c r="D63" s="25"/>
      <c r="E63" s="25"/>
      <c r="F63" s="25"/>
      <c r="G63" s="25"/>
      <c r="H63" s="25"/>
      <c r="I63" s="25"/>
      <c r="J63" s="25"/>
      <c r="K63" s="48">
        <f t="shared" si="40"/>
        <v>0</v>
      </c>
      <c r="L63" s="48">
        <f t="shared" si="40"/>
        <v>0</v>
      </c>
      <c r="M63" s="148">
        <f t="shared" si="41"/>
        <v>0</v>
      </c>
      <c r="N63" s="148">
        <f t="shared" si="42"/>
        <v>0</v>
      </c>
      <c r="O63" s="27">
        <f t="shared" si="7"/>
        <v>0</v>
      </c>
    </row>
    <row r="64" spans="1:18" outlineLevel="2" x14ac:dyDescent="0.25">
      <c r="A64" s="46">
        <v>2239</v>
      </c>
      <c r="B64" s="22" t="s">
        <v>65</v>
      </c>
      <c r="C64" s="25">
        <v>30000</v>
      </c>
      <c r="D64" s="25">
        <v>71537.8</v>
      </c>
      <c r="E64" s="25">
        <v>32000</v>
      </c>
      <c r="F64" s="25">
        <v>44021.97</v>
      </c>
      <c r="G64" s="25">
        <v>37000</v>
      </c>
      <c r="H64" s="25">
        <v>34300.18</v>
      </c>
      <c r="I64" s="25">
        <v>34000</v>
      </c>
      <c r="J64" s="25">
        <v>75730.62</v>
      </c>
      <c r="K64" s="48">
        <f t="shared" si="40"/>
        <v>133000</v>
      </c>
      <c r="L64" s="48">
        <f t="shared" si="40"/>
        <v>225590.57</v>
      </c>
      <c r="M64" s="148">
        <f t="shared" ref="M64:N66" si="43">C64+E64+G64+I64</f>
        <v>133000</v>
      </c>
      <c r="N64" s="148">
        <f t="shared" si="43"/>
        <v>225590.57</v>
      </c>
      <c r="O64" s="27">
        <f t="shared" si="7"/>
        <v>-92590.57</v>
      </c>
    </row>
    <row r="65" spans="1:18" ht="22.8" outlineLevel="2" x14ac:dyDescent="0.25">
      <c r="A65" s="44">
        <v>2240</v>
      </c>
      <c r="B65" s="22" t="s">
        <v>66</v>
      </c>
      <c r="C65" s="45">
        <f t="shared" ref="C65:J65" si="44">SUM(C66:C71)</f>
        <v>41317</v>
      </c>
      <c r="D65" s="45">
        <f t="shared" si="44"/>
        <v>51049.149999999994</v>
      </c>
      <c r="E65" s="45">
        <f t="shared" si="44"/>
        <v>48100</v>
      </c>
      <c r="F65" s="45">
        <f t="shared" si="44"/>
        <v>43667.459999999992</v>
      </c>
      <c r="G65" s="45">
        <f t="shared" si="44"/>
        <v>53590</v>
      </c>
      <c r="H65" s="45">
        <f t="shared" si="44"/>
        <v>53280.92</v>
      </c>
      <c r="I65" s="45">
        <f t="shared" si="44"/>
        <v>59930</v>
      </c>
      <c r="J65" s="45">
        <f t="shared" si="44"/>
        <v>48185.71</v>
      </c>
      <c r="K65" s="45">
        <f>SUM(K66:K71)</f>
        <v>202937</v>
      </c>
      <c r="L65" s="45">
        <f>SUM(L66:L71)</f>
        <v>196183.24</v>
      </c>
      <c r="M65" s="153">
        <f t="shared" si="43"/>
        <v>202937</v>
      </c>
      <c r="N65" s="153">
        <f t="shared" si="43"/>
        <v>196183.23999999996</v>
      </c>
      <c r="O65" s="154">
        <f t="shared" si="7"/>
        <v>6753.7600000000384</v>
      </c>
    </row>
    <row r="66" spans="1:18" ht="12.75" customHeight="1" outlineLevel="2" x14ac:dyDescent="0.25">
      <c r="A66" s="46">
        <v>2241</v>
      </c>
      <c r="B66" s="22" t="s">
        <v>67</v>
      </c>
      <c r="C66" s="25">
        <v>2600</v>
      </c>
      <c r="D66" s="25">
        <v>212.67</v>
      </c>
      <c r="E66" s="25">
        <v>2600</v>
      </c>
      <c r="F66" s="25"/>
      <c r="G66" s="25">
        <v>2400</v>
      </c>
      <c r="H66" s="25">
        <v>524.44000000000005</v>
      </c>
      <c r="I66" s="25">
        <v>2400</v>
      </c>
      <c r="J66" s="25"/>
      <c r="K66" s="48">
        <f>C66+E66+G66+I66</f>
        <v>10000</v>
      </c>
      <c r="L66" s="48">
        <f>D66+F66+H66+J66</f>
        <v>737.11</v>
      </c>
      <c r="M66" s="49">
        <f t="shared" si="43"/>
        <v>10000</v>
      </c>
      <c r="N66" s="49">
        <f t="shared" si="43"/>
        <v>737.11</v>
      </c>
      <c r="O66" s="27">
        <f t="shared" si="7"/>
        <v>9262.89</v>
      </c>
    </row>
    <row r="67" spans="1:18" ht="12.75" customHeight="1" outlineLevel="2" x14ac:dyDescent="0.25">
      <c r="A67" s="46">
        <v>2242</v>
      </c>
      <c r="B67" s="22" t="s">
        <v>68</v>
      </c>
      <c r="C67" s="25">
        <v>2100</v>
      </c>
      <c r="D67" s="25">
        <v>2973.91</v>
      </c>
      <c r="E67" s="25">
        <v>1800</v>
      </c>
      <c r="F67" s="25">
        <v>4735.75</v>
      </c>
      <c r="G67" s="25">
        <v>1800</v>
      </c>
      <c r="H67" s="25">
        <v>3121.96</v>
      </c>
      <c r="I67" s="25">
        <v>1800</v>
      </c>
      <c r="J67" s="25">
        <v>3761.93</v>
      </c>
      <c r="K67" s="48">
        <f t="shared" ref="K67:L71" si="45">C67+E67+G67+I67</f>
        <v>7500</v>
      </c>
      <c r="L67" s="48">
        <f t="shared" si="45"/>
        <v>14593.55</v>
      </c>
      <c r="M67" s="49">
        <f t="shared" ref="M67:M71" si="46">C67+E67+G67+I67</f>
        <v>7500</v>
      </c>
      <c r="N67" s="49">
        <f t="shared" ref="N67:N71" si="47">D67+F67+H67+J67</f>
        <v>14593.55</v>
      </c>
      <c r="O67" s="27">
        <f t="shared" si="7"/>
        <v>-7093.5499999999993</v>
      </c>
    </row>
    <row r="68" spans="1:18" ht="22.8" outlineLevel="2" x14ac:dyDescent="0.25">
      <c r="A68" s="46">
        <v>2243</v>
      </c>
      <c r="B68" s="22" t="s">
        <v>69</v>
      </c>
      <c r="C68" s="25">
        <v>5200</v>
      </c>
      <c r="D68" s="25">
        <v>3767.34</v>
      </c>
      <c r="E68" s="25">
        <v>6000</v>
      </c>
      <c r="F68" s="25">
        <v>3834.7</v>
      </c>
      <c r="G68" s="25">
        <v>8000</v>
      </c>
      <c r="H68" s="25">
        <v>9265.69</v>
      </c>
      <c r="I68" s="25">
        <v>7800</v>
      </c>
      <c r="J68" s="25">
        <v>5504.26</v>
      </c>
      <c r="K68" s="48">
        <f t="shared" si="45"/>
        <v>27000</v>
      </c>
      <c r="L68" s="48">
        <f t="shared" si="45"/>
        <v>22371.989999999998</v>
      </c>
      <c r="M68" s="148">
        <f t="shared" si="46"/>
        <v>27000</v>
      </c>
      <c r="N68" s="148">
        <f t="shared" si="47"/>
        <v>22371.989999999998</v>
      </c>
      <c r="O68" s="27">
        <f t="shared" si="7"/>
        <v>4628.010000000002</v>
      </c>
    </row>
    <row r="69" spans="1:18" ht="12.75" customHeight="1" outlineLevel="2" x14ac:dyDescent="0.25">
      <c r="A69" s="46">
        <v>2244</v>
      </c>
      <c r="B69" s="22" t="s">
        <v>70</v>
      </c>
      <c r="C69" s="25">
        <v>21600</v>
      </c>
      <c r="D69" s="25">
        <v>36275.379999999997</v>
      </c>
      <c r="E69" s="25">
        <v>24900</v>
      </c>
      <c r="F69" s="25">
        <v>24703.53</v>
      </c>
      <c r="G69" s="25">
        <v>25200</v>
      </c>
      <c r="H69" s="25">
        <v>26755.8</v>
      </c>
      <c r="I69" s="25">
        <v>28800</v>
      </c>
      <c r="J69" s="25">
        <v>23370.2</v>
      </c>
      <c r="K69" s="48">
        <f t="shared" si="45"/>
        <v>100500</v>
      </c>
      <c r="L69" s="48">
        <f t="shared" si="45"/>
        <v>111104.90999999999</v>
      </c>
      <c r="M69" s="49">
        <f t="shared" si="46"/>
        <v>100500</v>
      </c>
      <c r="N69" s="49">
        <f t="shared" si="47"/>
        <v>111104.90999999999</v>
      </c>
      <c r="O69" s="27">
        <f t="shared" si="7"/>
        <v>-10604.909999999989</v>
      </c>
    </row>
    <row r="70" spans="1:18" outlineLevel="2" x14ac:dyDescent="0.25">
      <c r="A70" s="46">
        <v>2247</v>
      </c>
      <c r="B70" s="22" t="s">
        <v>71</v>
      </c>
      <c r="C70" s="25">
        <v>1180</v>
      </c>
      <c r="D70" s="25">
        <v>586.77</v>
      </c>
      <c r="E70" s="25">
        <v>800</v>
      </c>
      <c r="F70" s="25">
        <v>67.81</v>
      </c>
      <c r="G70" s="25">
        <v>1990</v>
      </c>
      <c r="H70" s="25">
        <v>2897.21</v>
      </c>
      <c r="I70" s="25">
        <v>4030</v>
      </c>
      <c r="J70" s="25">
        <v>3572.82</v>
      </c>
      <c r="K70" s="48">
        <f t="shared" si="45"/>
        <v>8000</v>
      </c>
      <c r="L70" s="48">
        <f t="shared" si="45"/>
        <v>7124.6100000000006</v>
      </c>
      <c r="M70" s="49">
        <f t="shared" si="46"/>
        <v>8000</v>
      </c>
      <c r="N70" s="49">
        <f t="shared" si="47"/>
        <v>7124.6100000000006</v>
      </c>
      <c r="O70" s="27">
        <f t="shared" si="7"/>
        <v>875.38999999999942</v>
      </c>
    </row>
    <row r="71" spans="1:18" ht="22.8" outlineLevel="2" x14ac:dyDescent="0.25">
      <c r="A71" s="46">
        <v>2249</v>
      </c>
      <c r="B71" s="22" t="s">
        <v>72</v>
      </c>
      <c r="C71" s="25">
        <v>8637</v>
      </c>
      <c r="D71" s="25">
        <v>7233.08</v>
      </c>
      <c r="E71" s="25">
        <v>12000</v>
      </c>
      <c r="F71" s="25">
        <v>10325.67</v>
      </c>
      <c r="G71" s="25">
        <v>14200</v>
      </c>
      <c r="H71" s="25">
        <v>10715.82</v>
      </c>
      <c r="I71" s="25">
        <v>15100</v>
      </c>
      <c r="J71" s="25">
        <v>11976.5</v>
      </c>
      <c r="K71" s="48">
        <f t="shared" si="45"/>
        <v>49937</v>
      </c>
      <c r="L71" s="48">
        <f t="shared" si="45"/>
        <v>40251.07</v>
      </c>
      <c r="M71" s="148">
        <f t="shared" si="46"/>
        <v>49937</v>
      </c>
      <c r="N71" s="148">
        <f t="shared" si="47"/>
        <v>40251.07</v>
      </c>
      <c r="O71" s="149">
        <f t="shared" si="7"/>
        <v>9685.93</v>
      </c>
    </row>
    <row r="72" spans="1:18" s="7" customFormat="1" ht="12.75" customHeight="1" outlineLevel="2" x14ac:dyDescent="0.25">
      <c r="A72" s="44">
        <v>2250</v>
      </c>
      <c r="B72" s="22" t="s">
        <v>73</v>
      </c>
      <c r="C72" s="45">
        <f t="shared" ref="C72:J72" si="48">SUM(C73:C74)</f>
        <v>80587</v>
      </c>
      <c r="D72" s="45">
        <f t="shared" si="48"/>
        <v>10084.76</v>
      </c>
      <c r="E72" s="45">
        <f t="shared" si="48"/>
        <v>116565</v>
      </c>
      <c r="F72" s="45">
        <f>SUM(F73:F74)</f>
        <v>12763.42</v>
      </c>
      <c r="G72" s="45">
        <f t="shared" si="48"/>
        <v>130348</v>
      </c>
      <c r="H72" s="45">
        <f t="shared" si="48"/>
        <v>51385.79</v>
      </c>
      <c r="I72" s="45">
        <f t="shared" si="48"/>
        <v>122500</v>
      </c>
      <c r="J72" s="45">
        <f t="shared" si="48"/>
        <v>15664.17</v>
      </c>
      <c r="K72" s="45">
        <f>SUM(K73:K74)</f>
        <v>450000</v>
      </c>
      <c r="L72" s="45">
        <f>SUM(L73:L74)</f>
        <v>89898.14</v>
      </c>
      <c r="M72" s="68">
        <f>C72+E72+G72+I72</f>
        <v>450000</v>
      </c>
      <c r="N72" s="68">
        <f>D72+F72+H72+J72</f>
        <v>89898.14</v>
      </c>
      <c r="O72" s="69">
        <f t="shared" si="7"/>
        <v>360101.86</v>
      </c>
      <c r="R72" s="3"/>
    </row>
    <row r="73" spans="1:18" s="7" customFormat="1" ht="14.25" customHeight="1" outlineLevel="2" x14ac:dyDescent="0.25">
      <c r="A73" s="46">
        <v>2250</v>
      </c>
      <c r="B73" s="22" t="s">
        <v>74</v>
      </c>
      <c r="C73" s="25">
        <v>80587</v>
      </c>
      <c r="D73" s="25">
        <v>10084.76</v>
      </c>
      <c r="E73" s="25">
        <v>116565</v>
      </c>
      <c r="F73" s="25">
        <v>12763.42</v>
      </c>
      <c r="G73" s="25">
        <v>130348</v>
      </c>
      <c r="H73" s="25">
        <v>51385.79</v>
      </c>
      <c r="I73" s="25">
        <v>122500</v>
      </c>
      <c r="J73" s="25">
        <v>15664.17</v>
      </c>
      <c r="K73" s="48">
        <f>C73+E73+G73+I73</f>
        <v>450000</v>
      </c>
      <c r="L73" s="48">
        <f>D73+F73+H73+J73</f>
        <v>89898.14</v>
      </c>
      <c r="M73" s="49">
        <f>C73+E73+G73+I73</f>
        <v>450000</v>
      </c>
      <c r="N73" s="49">
        <f>D73+F73+H73+J73</f>
        <v>89898.14</v>
      </c>
      <c r="O73" s="27">
        <f t="shared" si="7"/>
        <v>360101.86</v>
      </c>
    </row>
    <row r="74" spans="1:18" s="7" customFormat="1" ht="12.75" customHeight="1" outlineLevel="2" x14ac:dyDescent="0.25">
      <c r="A74" s="46">
        <v>2259</v>
      </c>
      <c r="B74" s="22" t="s">
        <v>75</v>
      </c>
      <c r="C74" s="25"/>
      <c r="D74" s="25"/>
      <c r="E74" s="25"/>
      <c r="F74" s="25"/>
      <c r="G74" s="25"/>
      <c r="H74" s="25"/>
      <c r="I74" s="25"/>
      <c r="J74" s="25"/>
      <c r="K74" s="48">
        <f>C74+E74+G74+I74</f>
        <v>0</v>
      </c>
      <c r="L74" s="48">
        <f>D74+F74+H74+J74</f>
        <v>0</v>
      </c>
      <c r="M74" s="49">
        <f t="shared" ref="M74:N74" si="49">C74+E74+G74</f>
        <v>0</v>
      </c>
      <c r="N74" s="49">
        <f t="shared" si="49"/>
        <v>0</v>
      </c>
      <c r="O74" s="27">
        <f t="shared" si="7"/>
        <v>0</v>
      </c>
    </row>
    <row r="75" spans="1:18" ht="12.75" customHeight="1" outlineLevel="2" x14ac:dyDescent="0.25">
      <c r="A75" s="44">
        <v>2260</v>
      </c>
      <c r="B75" s="22" t="s">
        <v>76</v>
      </c>
      <c r="C75" s="45">
        <f t="shared" ref="C75:J75" si="50">SUM(C76:C80)</f>
        <v>44200</v>
      </c>
      <c r="D75" s="45">
        <f t="shared" si="50"/>
        <v>81821.719999999987</v>
      </c>
      <c r="E75" s="45">
        <f t="shared" si="50"/>
        <v>12700</v>
      </c>
      <c r="F75" s="45">
        <f t="shared" si="50"/>
        <v>8468.81</v>
      </c>
      <c r="G75" s="45">
        <f t="shared" si="50"/>
        <v>13550</v>
      </c>
      <c r="H75" s="45">
        <f t="shared" si="50"/>
        <v>22505.579999999998</v>
      </c>
      <c r="I75" s="45">
        <f t="shared" si="50"/>
        <v>27750</v>
      </c>
      <c r="J75" s="45">
        <f t="shared" si="50"/>
        <v>56816.37</v>
      </c>
      <c r="K75" s="45">
        <f>SUM(K76:K80)</f>
        <v>98200</v>
      </c>
      <c r="L75" s="45">
        <f>SUM(L76:L80)</f>
        <v>169612.47999999998</v>
      </c>
      <c r="M75" s="68">
        <f>C75+E75+G75+I75</f>
        <v>98200</v>
      </c>
      <c r="N75" s="68">
        <f>D75+F75+H75+J75</f>
        <v>169612.47999999998</v>
      </c>
      <c r="O75" s="69">
        <f t="shared" si="7"/>
        <v>-71412.479999999981</v>
      </c>
      <c r="R75" s="7"/>
    </row>
    <row r="76" spans="1:18" ht="12.75" customHeight="1" outlineLevel="2" x14ac:dyDescent="0.25">
      <c r="A76" s="46">
        <v>2261</v>
      </c>
      <c r="B76" s="22" t="s">
        <v>77</v>
      </c>
      <c r="C76" s="25">
        <v>9500</v>
      </c>
      <c r="D76" s="25">
        <v>17293.25</v>
      </c>
      <c r="E76" s="25">
        <v>6600</v>
      </c>
      <c r="F76" s="25">
        <v>5976.66</v>
      </c>
      <c r="G76" s="25">
        <v>6900</v>
      </c>
      <c r="H76" s="25">
        <v>12251.72</v>
      </c>
      <c r="I76" s="25">
        <v>6400</v>
      </c>
      <c r="J76" s="25">
        <v>13533.86</v>
      </c>
      <c r="K76" s="48">
        <f>C76+E76+G76+I76</f>
        <v>29400</v>
      </c>
      <c r="L76" s="48">
        <f>D76+F76+H76+J76</f>
        <v>49055.49</v>
      </c>
      <c r="M76" s="49">
        <f>C76+E76+G76+I76</f>
        <v>29400</v>
      </c>
      <c r="N76" s="49">
        <f>D76+F76+H76+J76</f>
        <v>49055.49</v>
      </c>
      <c r="O76" s="27">
        <f t="shared" si="7"/>
        <v>-19655.489999999998</v>
      </c>
    </row>
    <row r="77" spans="1:18" ht="12.75" customHeight="1" outlineLevel="2" x14ac:dyDescent="0.25">
      <c r="A77" s="46">
        <v>2262</v>
      </c>
      <c r="B77" s="22" t="s">
        <v>78</v>
      </c>
      <c r="C77" s="25">
        <v>500</v>
      </c>
      <c r="D77" s="25">
        <v>181.5</v>
      </c>
      <c r="E77" s="25">
        <v>200</v>
      </c>
      <c r="F77" s="25">
        <v>234.74</v>
      </c>
      <c r="G77" s="25">
        <v>150</v>
      </c>
      <c r="H77" s="25"/>
      <c r="I77" s="25">
        <v>150</v>
      </c>
      <c r="J77" s="25">
        <v>60.5</v>
      </c>
      <c r="K77" s="48">
        <f t="shared" ref="K77:L80" si="51">C77+E77+G77+I77</f>
        <v>1000</v>
      </c>
      <c r="L77" s="48">
        <f t="shared" si="51"/>
        <v>476.74</v>
      </c>
      <c r="M77" s="49">
        <f t="shared" ref="M77:M80" si="52">C77+E77+G77+I77</f>
        <v>1000</v>
      </c>
      <c r="N77" s="49">
        <f t="shared" ref="N77:N80" si="53">D77+F77+H77+J77</f>
        <v>476.74</v>
      </c>
      <c r="O77" s="27">
        <f t="shared" si="7"/>
        <v>523.26</v>
      </c>
    </row>
    <row r="78" spans="1:18" s="50" customFormat="1" ht="12.75" customHeight="1" outlineLevel="2" x14ac:dyDescent="0.25">
      <c r="A78" s="46">
        <v>2263</v>
      </c>
      <c r="B78" s="22" t="s">
        <v>79</v>
      </c>
      <c r="C78" s="25"/>
      <c r="D78" s="25"/>
      <c r="E78" s="25"/>
      <c r="F78" s="25"/>
      <c r="G78" s="25"/>
      <c r="H78" s="25"/>
      <c r="I78" s="25"/>
      <c r="J78" s="25"/>
      <c r="K78" s="48">
        <f t="shared" si="51"/>
        <v>0</v>
      </c>
      <c r="L78" s="48">
        <f t="shared" si="51"/>
        <v>0</v>
      </c>
      <c r="M78" s="49">
        <f t="shared" si="52"/>
        <v>0</v>
      </c>
      <c r="N78" s="49">
        <f t="shared" si="53"/>
        <v>0</v>
      </c>
      <c r="O78" s="27">
        <f t="shared" si="7"/>
        <v>0</v>
      </c>
      <c r="R78" s="3"/>
    </row>
    <row r="79" spans="1:18" ht="12.75" customHeight="1" outlineLevel="2" x14ac:dyDescent="0.25">
      <c r="A79" s="46">
        <v>2264</v>
      </c>
      <c r="B79" s="22" t="s">
        <v>80</v>
      </c>
      <c r="C79" s="25">
        <v>33000</v>
      </c>
      <c r="D79" s="25">
        <v>62840.02</v>
      </c>
      <c r="E79" s="25">
        <v>5000</v>
      </c>
      <c r="F79" s="25">
        <v>829.12</v>
      </c>
      <c r="G79" s="25">
        <v>5600</v>
      </c>
      <c r="H79" s="25">
        <v>9426.4</v>
      </c>
      <c r="I79" s="25">
        <v>20000</v>
      </c>
      <c r="J79" s="25">
        <v>41199.19</v>
      </c>
      <c r="K79" s="48">
        <f t="shared" si="51"/>
        <v>63600</v>
      </c>
      <c r="L79" s="48">
        <f t="shared" si="51"/>
        <v>114294.73</v>
      </c>
      <c r="M79" s="49">
        <f t="shared" si="52"/>
        <v>63600</v>
      </c>
      <c r="N79" s="49">
        <f t="shared" si="53"/>
        <v>114294.73</v>
      </c>
      <c r="O79" s="27">
        <f t="shared" ref="O79:O120" si="54">M79-N79</f>
        <v>-50694.729999999996</v>
      </c>
      <c r="R79" s="50"/>
    </row>
    <row r="80" spans="1:18" ht="12.75" customHeight="1" outlineLevel="2" x14ac:dyDescent="0.25">
      <c r="A80" s="46">
        <v>2269</v>
      </c>
      <c r="B80" s="22" t="s">
        <v>81</v>
      </c>
      <c r="C80" s="25">
        <v>1200</v>
      </c>
      <c r="D80" s="25">
        <v>1506.95</v>
      </c>
      <c r="E80" s="25">
        <v>900</v>
      </c>
      <c r="F80" s="25">
        <v>1428.29</v>
      </c>
      <c r="G80" s="25">
        <v>900</v>
      </c>
      <c r="H80" s="25">
        <v>827.46</v>
      </c>
      <c r="I80" s="25">
        <v>1200</v>
      </c>
      <c r="J80" s="25">
        <v>2022.82</v>
      </c>
      <c r="K80" s="48">
        <f t="shared" si="51"/>
        <v>4200</v>
      </c>
      <c r="L80" s="48">
        <f t="shared" si="51"/>
        <v>5785.5199999999995</v>
      </c>
      <c r="M80" s="49">
        <f t="shared" si="52"/>
        <v>4200</v>
      </c>
      <c r="N80" s="49">
        <f t="shared" si="53"/>
        <v>5785.5199999999995</v>
      </c>
      <c r="O80" s="27">
        <f t="shared" si="54"/>
        <v>-1585.5199999999995</v>
      </c>
    </row>
    <row r="81" spans="1:18" s="7" customFormat="1" ht="12.75" customHeight="1" outlineLevel="2" x14ac:dyDescent="0.25">
      <c r="A81" s="44">
        <v>2270</v>
      </c>
      <c r="B81" s="22" t="s">
        <v>82</v>
      </c>
      <c r="C81" s="45">
        <f t="shared" ref="C81:L81" si="55">C82</f>
        <v>100375</v>
      </c>
      <c r="D81" s="45">
        <f t="shared" si="55"/>
        <v>157300.12</v>
      </c>
      <c r="E81" s="45">
        <f t="shared" si="55"/>
        <v>219451</v>
      </c>
      <c r="F81" s="45">
        <f t="shared" si="55"/>
        <v>193835.22</v>
      </c>
      <c r="G81" s="45">
        <f t="shared" si="55"/>
        <v>169625.14</v>
      </c>
      <c r="H81" s="45">
        <f t="shared" si="55"/>
        <v>257949.57</v>
      </c>
      <c r="I81" s="45">
        <f t="shared" si="55"/>
        <v>166565.10999999999</v>
      </c>
      <c r="J81" s="45">
        <f t="shared" si="55"/>
        <v>353846.32</v>
      </c>
      <c r="K81" s="45">
        <f t="shared" si="55"/>
        <v>656016.25</v>
      </c>
      <c r="L81" s="45">
        <f t="shared" si="55"/>
        <v>962931.23</v>
      </c>
      <c r="M81" s="68">
        <f t="shared" ref="M81:N85" si="56">C81+E81+G81+I81</f>
        <v>656016.25</v>
      </c>
      <c r="N81" s="68">
        <f t="shared" si="56"/>
        <v>962931.23</v>
      </c>
      <c r="O81" s="69">
        <f t="shared" si="54"/>
        <v>-306914.98</v>
      </c>
      <c r="R81" s="3"/>
    </row>
    <row r="82" spans="1:18" s="7" customFormat="1" ht="12.75" customHeight="1" outlineLevel="2" x14ac:dyDescent="0.25">
      <c r="A82" s="46">
        <v>2270</v>
      </c>
      <c r="B82" s="22" t="s">
        <v>83</v>
      </c>
      <c r="C82" s="25">
        <v>100375</v>
      </c>
      <c r="D82" s="25">
        <v>157300.12</v>
      </c>
      <c r="E82" s="25">
        <v>219451</v>
      </c>
      <c r="F82" s="25">
        <v>193835.22</v>
      </c>
      <c r="G82" s="25">
        <v>169625.14</v>
      </c>
      <c r="H82" s="25">
        <v>257949.57</v>
      </c>
      <c r="I82" s="25">
        <v>166565.10999999999</v>
      </c>
      <c r="J82" s="25">
        <v>353846.32</v>
      </c>
      <c r="K82" s="48">
        <f>C82+E82+G82+I82</f>
        <v>656016.25</v>
      </c>
      <c r="L82" s="48">
        <f>D82+F82+H82+J82</f>
        <v>962931.23</v>
      </c>
      <c r="M82" s="49">
        <f t="shared" si="56"/>
        <v>656016.25</v>
      </c>
      <c r="N82" s="49">
        <f t="shared" si="56"/>
        <v>962931.23</v>
      </c>
      <c r="O82" s="27">
        <f t="shared" si="54"/>
        <v>-306914.98</v>
      </c>
    </row>
    <row r="83" spans="1:18" s="7" customFormat="1" ht="34.200000000000003" outlineLevel="2" x14ac:dyDescent="0.25">
      <c r="A83" s="58">
        <v>2300</v>
      </c>
      <c r="B83" s="22" t="s">
        <v>84</v>
      </c>
      <c r="C83" s="157">
        <f t="shared" ref="C83:J83" si="57">C84+C89+C93+C94+C96+C97</f>
        <v>28700</v>
      </c>
      <c r="D83" s="157">
        <f>D84+D89+D93+D94+D96+D97</f>
        <v>31462.170000000002</v>
      </c>
      <c r="E83" s="157">
        <f t="shared" si="57"/>
        <v>29200</v>
      </c>
      <c r="F83" s="157">
        <f t="shared" si="57"/>
        <v>35712.840000000004</v>
      </c>
      <c r="G83" s="157">
        <f t="shared" si="57"/>
        <v>27500</v>
      </c>
      <c r="H83" s="157">
        <f t="shared" si="57"/>
        <v>28282.510000000002</v>
      </c>
      <c r="I83" s="157">
        <f t="shared" si="57"/>
        <v>27132.059999999998</v>
      </c>
      <c r="J83" s="157">
        <f t="shared" si="57"/>
        <v>41794.07</v>
      </c>
      <c r="K83" s="157">
        <f>K84+K89+K93+K94+K96+K97</f>
        <v>112532.06</v>
      </c>
      <c r="L83" s="157">
        <f>L84+L89+L93+L94+L96+L97</f>
        <v>137251.59</v>
      </c>
      <c r="M83" s="155">
        <f t="shared" si="56"/>
        <v>112532.06</v>
      </c>
      <c r="N83" s="155">
        <f t="shared" si="56"/>
        <v>137251.59000000003</v>
      </c>
      <c r="O83" s="156">
        <f t="shared" si="54"/>
        <v>-24719.530000000028</v>
      </c>
    </row>
    <row r="84" spans="1:18" s="7" customFormat="1" ht="12.75" customHeight="1" outlineLevel="2" x14ac:dyDescent="0.25">
      <c r="A84" s="44">
        <v>2310</v>
      </c>
      <c r="B84" s="22" t="s">
        <v>85</v>
      </c>
      <c r="C84" s="45">
        <f t="shared" ref="C84:J84" si="58">SUM(C85:C88)</f>
        <v>9000</v>
      </c>
      <c r="D84" s="45">
        <f t="shared" si="58"/>
        <v>8893.2800000000007</v>
      </c>
      <c r="E84" s="45">
        <f t="shared" si="58"/>
        <v>8800</v>
      </c>
      <c r="F84" s="45">
        <f t="shared" si="58"/>
        <v>10374.950000000001</v>
      </c>
      <c r="G84" s="45">
        <f t="shared" si="58"/>
        <v>9700</v>
      </c>
      <c r="H84" s="45">
        <f t="shared" si="58"/>
        <v>5124.3900000000003</v>
      </c>
      <c r="I84" s="45">
        <f t="shared" si="58"/>
        <v>8332.06</v>
      </c>
      <c r="J84" s="45">
        <f t="shared" si="58"/>
        <v>13820.41</v>
      </c>
      <c r="K84" s="45">
        <f>SUM(K85:K88)</f>
        <v>35832.06</v>
      </c>
      <c r="L84" s="45">
        <f>SUM(L85:L88)</f>
        <v>38213.03</v>
      </c>
      <c r="M84" s="68">
        <f t="shared" si="56"/>
        <v>35832.06</v>
      </c>
      <c r="N84" s="68">
        <f t="shared" si="56"/>
        <v>38213.03</v>
      </c>
      <c r="O84" s="69">
        <f t="shared" si="54"/>
        <v>-2380.9700000000012</v>
      </c>
    </row>
    <row r="85" spans="1:18" s="7" customFormat="1" ht="12.75" customHeight="1" outlineLevel="2" x14ac:dyDescent="0.25">
      <c r="A85" s="46">
        <v>2311</v>
      </c>
      <c r="B85" s="22" t="s">
        <v>86</v>
      </c>
      <c r="C85" s="25">
        <v>1500</v>
      </c>
      <c r="D85" s="25">
        <v>26.59</v>
      </c>
      <c r="E85" s="25">
        <v>1300</v>
      </c>
      <c r="F85" s="25">
        <v>41.24</v>
      </c>
      <c r="G85" s="25">
        <v>1300</v>
      </c>
      <c r="H85" s="25">
        <v>479.6</v>
      </c>
      <c r="I85" s="25">
        <v>1400</v>
      </c>
      <c r="J85" s="25">
        <v>1781.84</v>
      </c>
      <c r="K85" s="48">
        <f>C85+E85+G85+I85</f>
        <v>5500</v>
      </c>
      <c r="L85" s="48">
        <f>D85+F85+H85+J85</f>
        <v>2329.27</v>
      </c>
      <c r="M85" s="49">
        <f t="shared" si="56"/>
        <v>5500</v>
      </c>
      <c r="N85" s="49">
        <f t="shared" si="56"/>
        <v>2329.27</v>
      </c>
      <c r="O85" s="27">
        <f t="shared" si="54"/>
        <v>3170.73</v>
      </c>
    </row>
    <row r="86" spans="1:18" s="7" customFormat="1" ht="12.75" customHeight="1" outlineLevel="2" x14ac:dyDescent="0.25">
      <c r="A86" s="46">
        <v>2312</v>
      </c>
      <c r="B86" s="22" t="s">
        <v>87</v>
      </c>
      <c r="C86" s="25">
        <v>4500</v>
      </c>
      <c r="D86" s="25">
        <v>7314.52</v>
      </c>
      <c r="E86" s="25">
        <v>4500</v>
      </c>
      <c r="F86" s="25">
        <v>4076.31</v>
      </c>
      <c r="G86" s="25">
        <v>4900</v>
      </c>
      <c r="H86" s="25">
        <v>3683.8</v>
      </c>
      <c r="I86" s="25">
        <v>3932.06</v>
      </c>
      <c r="J86" s="25">
        <v>8856.23</v>
      </c>
      <c r="K86" s="48">
        <f t="shared" ref="K86:K88" si="59">C86+E86+G86+I86</f>
        <v>17832.060000000001</v>
      </c>
      <c r="L86" s="48">
        <f>D86+F86+H86+J86</f>
        <v>23930.86</v>
      </c>
      <c r="M86" s="49">
        <f t="shared" ref="M86:M87" si="60">C86+E86+G86+I86</f>
        <v>17832.060000000001</v>
      </c>
      <c r="N86" s="49">
        <f t="shared" ref="N86:N87" si="61">D86+F86+H86+J86</f>
        <v>23930.86</v>
      </c>
      <c r="O86" s="27">
        <f t="shared" si="54"/>
        <v>-6098.7999999999993</v>
      </c>
    </row>
    <row r="87" spans="1:18" ht="12.75" customHeight="1" outlineLevel="2" x14ac:dyDescent="0.25">
      <c r="A87" s="46">
        <v>2313</v>
      </c>
      <c r="B87" s="22" t="s">
        <v>88</v>
      </c>
      <c r="C87" s="25"/>
      <c r="D87" s="25"/>
      <c r="E87" s="25"/>
      <c r="F87" s="25">
        <v>205.82</v>
      </c>
      <c r="G87" s="25">
        <v>500</v>
      </c>
      <c r="H87" s="25"/>
      <c r="I87" s="25"/>
      <c r="J87" s="25"/>
      <c r="K87" s="48">
        <f t="shared" si="59"/>
        <v>500</v>
      </c>
      <c r="L87" s="48">
        <f>D87+F87+H87+J87</f>
        <v>205.82</v>
      </c>
      <c r="M87" s="49">
        <f t="shared" si="60"/>
        <v>500</v>
      </c>
      <c r="N87" s="49">
        <f t="shared" si="61"/>
        <v>205.82</v>
      </c>
      <c r="O87" s="27">
        <f t="shared" si="54"/>
        <v>294.18</v>
      </c>
      <c r="R87" s="7"/>
    </row>
    <row r="88" spans="1:18" ht="23.25" customHeight="1" outlineLevel="2" x14ac:dyDescent="0.25">
      <c r="A88" s="46">
        <v>2314</v>
      </c>
      <c r="B88" s="22" t="s">
        <v>89</v>
      </c>
      <c r="C88" s="25">
        <v>3000</v>
      </c>
      <c r="D88" s="25">
        <v>1552.17</v>
      </c>
      <c r="E88" s="25">
        <v>3000</v>
      </c>
      <c r="F88" s="25">
        <v>6051.58</v>
      </c>
      <c r="G88" s="25">
        <v>3000</v>
      </c>
      <c r="H88" s="25">
        <v>960.99</v>
      </c>
      <c r="I88" s="25">
        <v>3000</v>
      </c>
      <c r="J88" s="25">
        <v>3182.34</v>
      </c>
      <c r="K88" s="48">
        <f t="shared" si="59"/>
        <v>12000</v>
      </c>
      <c r="L88" s="48">
        <f>D88+F88+H88+J88</f>
        <v>11747.08</v>
      </c>
      <c r="M88" s="148">
        <f t="shared" ref="M88:N90" si="62">C88+E88+G88+I88</f>
        <v>12000</v>
      </c>
      <c r="N88" s="148">
        <f t="shared" si="62"/>
        <v>11747.08</v>
      </c>
      <c r="O88" s="149">
        <f t="shared" si="54"/>
        <v>252.92000000000007</v>
      </c>
    </row>
    <row r="89" spans="1:18" ht="12.75" customHeight="1" outlineLevel="2" x14ac:dyDescent="0.25">
      <c r="A89" s="44">
        <v>2320</v>
      </c>
      <c r="B89" s="22" t="s">
        <v>90</v>
      </c>
      <c r="C89" s="45">
        <f t="shared" ref="C89:J89" si="63">SUM(C90:C92)</f>
        <v>4200</v>
      </c>
      <c r="D89" s="45">
        <f t="shared" si="63"/>
        <v>7336.44</v>
      </c>
      <c r="E89" s="45">
        <f t="shared" si="63"/>
        <v>3900</v>
      </c>
      <c r="F89" s="45">
        <f t="shared" si="63"/>
        <v>8345.32</v>
      </c>
      <c r="G89" s="45">
        <f t="shared" si="63"/>
        <v>3800</v>
      </c>
      <c r="H89" s="45">
        <f t="shared" si="63"/>
        <v>8563.0400000000009</v>
      </c>
      <c r="I89" s="45">
        <f t="shared" si="63"/>
        <v>4800</v>
      </c>
      <c r="J89" s="45">
        <f t="shared" si="63"/>
        <v>7851.1</v>
      </c>
      <c r="K89" s="45">
        <f>SUM(K90:K92)</f>
        <v>16700</v>
      </c>
      <c r="L89" s="45">
        <f>SUM(L90:L92)</f>
        <v>32095.9</v>
      </c>
      <c r="M89" s="68">
        <f t="shared" si="62"/>
        <v>16700</v>
      </c>
      <c r="N89" s="68">
        <f t="shared" si="62"/>
        <v>32095.9</v>
      </c>
      <c r="O89" s="69">
        <f t="shared" si="54"/>
        <v>-15395.900000000001</v>
      </c>
    </row>
    <row r="90" spans="1:18" ht="12.75" customHeight="1" outlineLevel="2" x14ac:dyDescent="0.25">
      <c r="A90" s="46">
        <v>2321</v>
      </c>
      <c r="B90" s="22" t="s">
        <v>91</v>
      </c>
      <c r="C90" s="25"/>
      <c r="D90" s="25"/>
      <c r="E90" s="25"/>
      <c r="F90" s="25"/>
      <c r="G90" s="25"/>
      <c r="H90" s="25"/>
      <c r="I90" s="25"/>
      <c r="J90" s="25"/>
      <c r="K90" s="48">
        <f>C90+E90+G90+I90</f>
        <v>0</v>
      </c>
      <c r="L90" s="48">
        <f>D90+F90+H90+J90</f>
        <v>0</v>
      </c>
      <c r="M90" s="49">
        <f t="shared" si="62"/>
        <v>0</v>
      </c>
      <c r="N90" s="49">
        <f t="shared" si="62"/>
        <v>0</v>
      </c>
      <c r="O90" s="27">
        <f t="shared" si="54"/>
        <v>0</v>
      </c>
    </row>
    <row r="91" spans="1:18" ht="12.75" customHeight="1" outlineLevel="2" x14ac:dyDescent="0.25">
      <c r="A91" s="46">
        <v>2322</v>
      </c>
      <c r="B91" s="22" t="s">
        <v>92</v>
      </c>
      <c r="C91" s="25">
        <v>4200</v>
      </c>
      <c r="D91" s="25">
        <v>7336.44</v>
      </c>
      <c r="E91" s="25">
        <v>3900</v>
      </c>
      <c r="F91" s="25">
        <v>8345.32</v>
      </c>
      <c r="G91" s="25">
        <v>3800</v>
      </c>
      <c r="H91" s="25">
        <v>8563.0400000000009</v>
      </c>
      <c r="I91" s="25">
        <v>4800</v>
      </c>
      <c r="J91" s="25">
        <v>7851.1</v>
      </c>
      <c r="K91" s="48">
        <f t="shared" ref="K91:L93" si="64">C91+E91+G91+I91</f>
        <v>16700</v>
      </c>
      <c r="L91" s="48">
        <f t="shared" si="64"/>
        <v>32095.9</v>
      </c>
      <c r="M91" s="49">
        <f t="shared" ref="M91:M105" si="65">C91+E91+G91+I91</f>
        <v>16700</v>
      </c>
      <c r="N91" s="49">
        <f t="shared" ref="N91:N105" si="66">D91+F91+H91+J91</f>
        <v>32095.9</v>
      </c>
      <c r="O91" s="27">
        <f t="shared" si="54"/>
        <v>-15395.900000000001</v>
      </c>
    </row>
    <row r="92" spans="1:18" ht="12.75" customHeight="1" outlineLevel="2" x14ac:dyDescent="0.25">
      <c r="A92" s="46">
        <v>2329</v>
      </c>
      <c r="B92" s="22" t="s">
        <v>93</v>
      </c>
      <c r="C92" s="25"/>
      <c r="D92" s="25"/>
      <c r="E92" s="25"/>
      <c r="F92" s="25"/>
      <c r="G92" s="25"/>
      <c r="H92" s="25"/>
      <c r="I92" s="25"/>
      <c r="J92" s="25"/>
      <c r="K92" s="48">
        <f t="shared" si="64"/>
        <v>0</v>
      </c>
      <c r="L92" s="48">
        <f t="shared" si="64"/>
        <v>0</v>
      </c>
      <c r="M92" s="49">
        <f t="shared" si="65"/>
        <v>0</v>
      </c>
      <c r="N92" s="49">
        <f t="shared" si="66"/>
        <v>0</v>
      </c>
      <c r="O92" s="27">
        <f t="shared" si="54"/>
        <v>0</v>
      </c>
    </row>
    <row r="93" spans="1:18" ht="12.75" customHeight="1" outlineLevel="2" x14ac:dyDescent="0.25">
      <c r="A93" s="44">
        <v>2330</v>
      </c>
      <c r="B93" s="22" t="s">
        <v>94</v>
      </c>
      <c r="C93" s="25"/>
      <c r="D93" s="25"/>
      <c r="E93" s="25"/>
      <c r="F93" s="25"/>
      <c r="G93" s="25"/>
      <c r="H93" s="25"/>
      <c r="I93" s="25"/>
      <c r="J93" s="25"/>
      <c r="K93" s="48">
        <f t="shared" si="64"/>
        <v>0</v>
      </c>
      <c r="L93" s="48">
        <f t="shared" si="64"/>
        <v>0</v>
      </c>
      <c r="M93" s="49">
        <f t="shared" si="65"/>
        <v>0</v>
      </c>
      <c r="N93" s="49">
        <f t="shared" si="66"/>
        <v>0</v>
      </c>
      <c r="O93" s="27">
        <f t="shared" si="54"/>
        <v>0</v>
      </c>
    </row>
    <row r="94" spans="1:18" s="7" customFormat="1" ht="12" customHeight="1" outlineLevel="2" x14ac:dyDescent="0.25">
      <c r="A94" s="44">
        <v>2340</v>
      </c>
      <c r="B94" s="22" t="s">
        <v>95</v>
      </c>
      <c r="C94" s="143">
        <f t="shared" ref="C94:J94" si="67">C95</f>
        <v>0</v>
      </c>
      <c r="D94" s="143">
        <f t="shared" si="67"/>
        <v>0</v>
      </c>
      <c r="E94" s="143">
        <f t="shared" si="67"/>
        <v>0</v>
      </c>
      <c r="F94" s="143">
        <f t="shared" si="67"/>
        <v>0</v>
      </c>
      <c r="G94" s="143">
        <f t="shared" si="67"/>
        <v>0</v>
      </c>
      <c r="H94" s="143">
        <f t="shared" si="67"/>
        <v>0</v>
      </c>
      <c r="I94" s="143">
        <f t="shared" si="67"/>
        <v>0</v>
      </c>
      <c r="J94" s="143">
        <f t="shared" si="67"/>
        <v>0</v>
      </c>
      <c r="K94" s="143">
        <f>K95</f>
        <v>0</v>
      </c>
      <c r="L94" s="210">
        <f>L95</f>
        <v>0</v>
      </c>
      <c r="M94" s="68">
        <f t="shared" si="65"/>
        <v>0</v>
      </c>
      <c r="N94" s="68">
        <f t="shared" si="66"/>
        <v>0</v>
      </c>
      <c r="O94" s="70">
        <f t="shared" si="54"/>
        <v>0</v>
      </c>
      <c r="R94" s="3"/>
    </row>
    <row r="95" spans="1:18" ht="12.75" customHeight="1" outlineLevel="2" x14ac:dyDescent="0.25">
      <c r="A95" s="46">
        <v>2341</v>
      </c>
      <c r="B95" s="22" t="s">
        <v>96</v>
      </c>
      <c r="C95" s="48">
        <v>0</v>
      </c>
      <c r="D95" s="25">
        <v>0</v>
      </c>
      <c r="E95" s="48"/>
      <c r="F95" s="25"/>
      <c r="G95" s="48"/>
      <c r="H95" s="25"/>
      <c r="I95" s="48"/>
      <c r="J95" s="25"/>
      <c r="K95" s="48">
        <f t="shared" ref="K95:L98" si="68">C95+E95+G95+I95</f>
        <v>0</v>
      </c>
      <c r="L95" s="48">
        <f t="shared" si="68"/>
        <v>0</v>
      </c>
      <c r="M95" s="49">
        <f t="shared" si="65"/>
        <v>0</v>
      </c>
      <c r="N95" s="49">
        <f t="shared" si="66"/>
        <v>0</v>
      </c>
      <c r="O95" s="27">
        <f t="shared" si="54"/>
        <v>0</v>
      </c>
      <c r="R95" s="7"/>
    </row>
    <row r="96" spans="1:18" s="7" customFormat="1" ht="12.75" customHeight="1" outlineLevel="2" x14ac:dyDescent="0.25">
      <c r="A96" s="44">
        <v>2350</v>
      </c>
      <c r="B96" s="22" t="s">
        <v>97</v>
      </c>
      <c r="C96" s="60">
        <v>10000</v>
      </c>
      <c r="D96" s="25">
        <v>11160.22</v>
      </c>
      <c r="E96" s="60">
        <v>12000</v>
      </c>
      <c r="F96" s="25">
        <v>16457.169999999998</v>
      </c>
      <c r="G96" s="60">
        <v>9000</v>
      </c>
      <c r="H96" s="25">
        <v>13217.02</v>
      </c>
      <c r="I96" s="60">
        <v>9000</v>
      </c>
      <c r="J96" s="25">
        <v>15144.6</v>
      </c>
      <c r="K96" s="48">
        <f t="shared" si="68"/>
        <v>40000</v>
      </c>
      <c r="L96" s="48">
        <f t="shared" si="68"/>
        <v>55979.01</v>
      </c>
      <c r="M96" s="49">
        <f t="shared" si="65"/>
        <v>40000</v>
      </c>
      <c r="N96" s="49">
        <f t="shared" si="66"/>
        <v>55979.01</v>
      </c>
      <c r="O96" s="27">
        <f t="shared" si="54"/>
        <v>-15979.010000000002</v>
      </c>
      <c r="R96" s="3"/>
    </row>
    <row r="97" spans="1:18" s="7" customFormat="1" ht="12.75" customHeight="1" outlineLevel="2" x14ac:dyDescent="0.25">
      <c r="A97" s="44">
        <v>2390</v>
      </c>
      <c r="B97" s="22" t="s">
        <v>98</v>
      </c>
      <c r="C97" s="60">
        <v>5500</v>
      </c>
      <c r="D97" s="25">
        <v>4072.23</v>
      </c>
      <c r="E97" s="60">
        <v>4500</v>
      </c>
      <c r="F97" s="25">
        <v>535.4</v>
      </c>
      <c r="G97" s="60">
        <v>5000</v>
      </c>
      <c r="H97" s="25">
        <v>1378.06</v>
      </c>
      <c r="I97" s="60">
        <v>5000</v>
      </c>
      <c r="J97" s="25">
        <v>4977.96</v>
      </c>
      <c r="K97" s="48">
        <f t="shared" si="68"/>
        <v>20000</v>
      </c>
      <c r="L97" s="48">
        <f t="shared" si="68"/>
        <v>10963.650000000001</v>
      </c>
      <c r="M97" s="49">
        <f t="shared" si="65"/>
        <v>20000</v>
      </c>
      <c r="N97" s="49">
        <f t="shared" si="66"/>
        <v>10963.650000000001</v>
      </c>
      <c r="O97" s="27">
        <f t="shared" si="54"/>
        <v>9036.3499999999985</v>
      </c>
    </row>
    <row r="98" spans="1:18" s="7" customFormat="1" outlineLevel="2" x14ac:dyDescent="0.25">
      <c r="A98" s="58">
        <v>2400</v>
      </c>
      <c r="B98" s="47" t="s">
        <v>99</v>
      </c>
      <c r="C98" s="71"/>
      <c r="D98" s="25"/>
      <c r="E98" s="71"/>
      <c r="F98" s="25"/>
      <c r="G98" s="71"/>
      <c r="H98" s="25"/>
      <c r="I98" s="71"/>
      <c r="J98" s="25"/>
      <c r="K98" s="48">
        <f t="shared" si="68"/>
        <v>0</v>
      </c>
      <c r="L98" s="48">
        <f t="shared" si="68"/>
        <v>0</v>
      </c>
      <c r="M98" s="49">
        <f t="shared" si="65"/>
        <v>0</v>
      </c>
      <c r="N98" s="49">
        <f t="shared" si="66"/>
        <v>0</v>
      </c>
      <c r="O98" s="27">
        <f t="shared" si="54"/>
        <v>0</v>
      </c>
    </row>
    <row r="99" spans="1:18" ht="12.9" customHeight="1" outlineLevel="2" x14ac:dyDescent="0.25">
      <c r="A99" s="58">
        <v>2500</v>
      </c>
      <c r="B99" s="47" t="s">
        <v>100</v>
      </c>
      <c r="C99" s="59">
        <f t="shared" ref="C99:J99" si="69">C100+C105</f>
        <v>29876</v>
      </c>
      <c r="D99" s="59">
        <f t="shared" si="69"/>
        <v>26621.37</v>
      </c>
      <c r="E99" s="59">
        <f t="shared" si="69"/>
        <v>25474</v>
      </c>
      <c r="F99" s="59">
        <f t="shared" si="69"/>
        <v>13977.36</v>
      </c>
      <c r="G99" s="59">
        <f t="shared" si="69"/>
        <v>21350</v>
      </c>
      <c r="H99" s="59">
        <f t="shared" si="69"/>
        <v>39573.490000000005</v>
      </c>
      <c r="I99" s="59">
        <f t="shared" si="69"/>
        <v>29350</v>
      </c>
      <c r="J99" s="59">
        <f t="shared" si="69"/>
        <v>47766.42</v>
      </c>
      <c r="K99" s="59">
        <f>K100+K105</f>
        <v>106050</v>
      </c>
      <c r="L99" s="211">
        <f>L100+L105</f>
        <v>127938.64</v>
      </c>
      <c r="M99" s="66">
        <f t="shared" si="65"/>
        <v>106050</v>
      </c>
      <c r="N99" s="66">
        <f t="shared" si="66"/>
        <v>127938.64</v>
      </c>
      <c r="O99" s="67">
        <f t="shared" si="54"/>
        <v>-21888.639999999999</v>
      </c>
      <c r="R99" s="7"/>
    </row>
    <row r="100" spans="1:18" s="7" customFormat="1" ht="12.75" customHeight="1" outlineLevel="2" x14ac:dyDescent="0.25">
      <c r="A100" s="44">
        <v>2510</v>
      </c>
      <c r="B100" s="22" t="s">
        <v>101</v>
      </c>
      <c r="C100" s="45">
        <f t="shared" ref="C100:J100" si="70">SUM(C101:C104)</f>
        <v>29876</v>
      </c>
      <c r="D100" s="45">
        <f t="shared" si="70"/>
        <v>26621.37</v>
      </c>
      <c r="E100" s="45">
        <f t="shared" si="70"/>
        <v>25474</v>
      </c>
      <c r="F100" s="45">
        <f t="shared" si="70"/>
        <v>13977.36</v>
      </c>
      <c r="G100" s="45">
        <f t="shared" si="70"/>
        <v>21350</v>
      </c>
      <c r="H100" s="45">
        <f t="shared" si="70"/>
        <v>39573.490000000005</v>
      </c>
      <c r="I100" s="45">
        <f t="shared" si="70"/>
        <v>29350</v>
      </c>
      <c r="J100" s="45">
        <f t="shared" si="70"/>
        <v>47766.42</v>
      </c>
      <c r="K100" s="45">
        <f>SUM(K101:K104)</f>
        <v>106050</v>
      </c>
      <c r="L100" s="212">
        <f>SUM(L101:L104)</f>
        <v>127938.64</v>
      </c>
      <c r="M100" s="68">
        <f t="shared" si="65"/>
        <v>106050</v>
      </c>
      <c r="N100" s="68">
        <f t="shared" si="66"/>
        <v>127938.64</v>
      </c>
      <c r="O100" s="69">
        <f t="shared" si="54"/>
        <v>-21888.639999999999</v>
      </c>
      <c r="R100" s="3"/>
    </row>
    <row r="101" spans="1:18" s="7" customFormat="1" ht="12.75" customHeight="1" outlineLevel="2" x14ac:dyDescent="0.25">
      <c r="A101" s="46">
        <v>2512</v>
      </c>
      <c r="B101" s="22" t="s">
        <v>102</v>
      </c>
      <c r="C101" s="25">
        <v>18876</v>
      </c>
      <c r="D101" s="25">
        <v>15627.34</v>
      </c>
      <c r="E101" s="25">
        <v>25124</v>
      </c>
      <c r="F101" s="25">
        <v>13628.6</v>
      </c>
      <c r="G101" s="25">
        <v>21000</v>
      </c>
      <c r="H101" s="25">
        <v>39076.410000000003</v>
      </c>
      <c r="I101" s="25">
        <v>29000</v>
      </c>
      <c r="J101" s="25">
        <v>47364.42</v>
      </c>
      <c r="K101" s="48">
        <f>C101+E101+G101+I101</f>
        <v>94000</v>
      </c>
      <c r="L101" s="48">
        <f>D101+F101+H101+J101</f>
        <v>115696.77</v>
      </c>
      <c r="M101" s="49">
        <f t="shared" si="65"/>
        <v>94000</v>
      </c>
      <c r="N101" s="49">
        <f t="shared" si="66"/>
        <v>115696.77</v>
      </c>
      <c r="O101" s="27">
        <f t="shared" si="54"/>
        <v>-21696.770000000004</v>
      </c>
    </row>
    <row r="102" spans="1:18" s="7" customFormat="1" ht="12.9" customHeight="1" outlineLevel="2" x14ac:dyDescent="0.25">
      <c r="A102" s="46">
        <v>2513</v>
      </c>
      <c r="B102" s="22" t="s">
        <v>103</v>
      </c>
      <c r="C102" s="25">
        <v>10650</v>
      </c>
      <c r="D102" s="25">
        <v>10632.15</v>
      </c>
      <c r="E102" s="25"/>
      <c r="F102" s="25"/>
      <c r="G102" s="25"/>
      <c r="H102" s="25"/>
      <c r="I102" s="25"/>
      <c r="J102" s="25"/>
      <c r="K102" s="48">
        <f t="shared" ref="K102:L105" si="71">C102+E102+G102+I102</f>
        <v>10650</v>
      </c>
      <c r="L102" s="48">
        <f t="shared" si="71"/>
        <v>10632.15</v>
      </c>
      <c r="M102" s="49">
        <f t="shared" si="65"/>
        <v>10650</v>
      </c>
      <c r="N102" s="49">
        <f t="shared" si="66"/>
        <v>10632.15</v>
      </c>
      <c r="O102" s="27">
        <f t="shared" si="54"/>
        <v>17.850000000000364</v>
      </c>
    </row>
    <row r="103" spans="1:18" s="7" customFormat="1" ht="12.75" customHeight="1" outlineLevel="2" x14ac:dyDescent="0.25">
      <c r="A103" s="46">
        <v>2516</v>
      </c>
      <c r="B103" s="22" t="s">
        <v>104</v>
      </c>
      <c r="C103" s="25">
        <v>50</v>
      </c>
      <c r="D103" s="25">
        <v>44</v>
      </c>
      <c r="E103" s="25">
        <v>50</v>
      </c>
      <c r="F103" s="25">
        <v>28</v>
      </c>
      <c r="G103" s="25">
        <v>50</v>
      </c>
      <c r="H103" s="25">
        <v>13</v>
      </c>
      <c r="I103" s="25">
        <v>50</v>
      </c>
      <c r="J103" s="25">
        <v>27</v>
      </c>
      <c r="K103" s="48">
        <f t="shared" si="71"/>
        <v>200</v>
      </c>
      <c r="L103" s="48">
        <f t="shared" si="71"/>
        <v>112</v>
      </c>
      <c r="M103" s="49">
        <f t="shared" si="65"/>
        <v>200</v>
      </c>
      <c r="N103" s="49">
        <f t="shared" si="66"/>
        <v>112</v>
      </c>
      <c r="O103" s="27">
        <f t="shared" si="54"/>
        <v>88</v>
      </c>
    </row>
    <row r="104" spans="1:18" s="7" customFormat="1" ht="12.75" customHeight="1" outlineLevel="2" x14ac:dyDescent="0.25">
      <c r="A104" s="72">
        <v>2519</v>
      </c>
      <c r="B104" s="73" t="s">
        <v>105</v>
      </c>
      <c r="C104" s="74">
        <v>300</v>
      </c>
      <c r="D104" s="74">
        <v>317.88</v>
      </c>
      <c r="E104" s="74">
        <v>300</v>
      </c>
      <c r="F104" s="74">
        <v>320.76</v>
      </c>
      <c r="G104" s="74">
        <v>300</v>
      </c>
      <c r="H104" s="74">
        <v>484.08</v>
      </c>
      <c r="I104" s="74">
        <v>300</v>
      </c>
      <c r="J104" s="74">
        <v>375</v>
      </c>
      <c r="K104" s="48">
        <f t="shared" si="71"/>
        <v>1200</v>
      </c>
      <c r="L104" s="48">
        <f t="shared" si="71"/>
        <v>1497.72</v>
      </c>
      <c r="M104" s="49">
        <f t="shared" si="65"/>
        <v>1200</v>
      </c>
      <c r="N104" s="49">
        <f t="shared" si="66"/>
        <v>1497.72</v>
      </c>
      <c r="O104" s="27">
        <f t="shared" si="54"/>
        <v>-297.72000000000003</v>
      </c>
    </row>
    <row r="105" spans="1:18" s="7" customFormat="1" ht="12.75" customHeight="1" outlineLevel="2" x14ac:dyDescent="0.25">
      <c r="A105" s="75">
        <v>2520</v>
      </c>
      <c r="B105" s="76" t="s">
        <v>106</v>
      </c>
      <c r="C105" s="25"/>
      <c r="D105" s="25"/>
      <c r="E105" s="25"/>
      <c r="F105" s="25"/>
      <c r="G105" s="25"/>
      <c r="H105" s="25"/>
      <c r="I105" s="25"/>
      <c r="J105" s="25"/>
      <c r="K105" s="48">
        <f t="shared" si="71"/>
        <v>0</v>
      </c>
      <c r="L105" s="48">
        <f t="shared" si="71"/>
        <v>0</v>
      </c>
      <c r="M105" s="49">
        <f t="shared" si="65"/>
        <v>0</v>
      </c>
      <c r="N105" s="49">
        <f t="shared" si="66"/>
        <v>0</v>
      </c>
      <c r="O105" s="79">
        <f t="shared" si="54"/>
        <v>0</v>
      </c>
    </row>
    <row r="106" spans="1:18" outlineLevel="2" x14ac:dyDescent="0.25">
      <c r="A106" s="62">
        <v>4000</v>
      </c>
      <c r="B106" s="63" t="s">
        <v>107</v>
      </c>
      <c r="C106" s="64">
        <f t="shared" ref="C106:E107" si="72">C107</f>
        <v>0</v>
      </c>
      <c r="D106" s="64">
        <f t="shared" si="72"/>
        <v>0</v>
      </c>
      <c r="E106" s="64">
        <f t="shared" si="72"/>
        <v>0</v>
      </c>
      <c r="F106" s="80"/>
      <c r="G106" s="64">
        <f>G107</f>
        <v>0</v>
      </c>
      <c r="H106" s="80"/>
      <c r="I106" s="64">
        <f t="shared" ref="I106:L107" si="73">I107</f>
        <v>0</v>
      </c>
      <c r="J106" s="64">
        <f t="shared" si="73"/>
        <v>0</v>
      </c>
      <c r="K106" s="64">
        <f t="shared" si="73"/>
        <v>0</v>
      </c>
      <c r="L106" s="64">
        <f t="shared" si="73"/>
        <v>0</v>
      </c>
      <c r="M106" s="81">
        <f t="shared" ref="M106:N108" si="74">C106</f>
        <v>0</v>
      </c>
      <c r="N106" s="81">
        <f t="shared" si="74"/>
        <v>0</v>
      </c>
      <c r="O106" s="82">
        <f t="shared" si="54"/>
        <v>0</v>
      </c>
      <c r="R106" s="7"/>
    </row>
    <row r="107" spans="1:18" s="7" customFormat="1" ht="22.8" outlineLevel="2" x14ac:dyDescent="0.25">
      <c r="A107" s="40">
        <v>4200</v>
      </c>
      <c r="B107" s="18" t="s">
        <v>108</v>
      </c>
      <c r="C107" s="41">
        <f t="shared" si="72"/>
        <v>0</v>
      </c>
      <c r="D107" s="41">
        <f t="shared" si="72"/>
        <v>0</v>
      </c>
      <c r="E107" s="41">
        <f t="shared" si="72"/>
        <v>0</v>
      </c>
      <c r="F107" s="83"/>
      <c r="G107" s="41">
        <f>G108</f>
        <v>0</v>
      </c>
      <c r="H107" s="83"/>
      <c r="I107" s="41">
        <f t="shared" si="73"/>
        <v>0</v>
      </c>
      <c r="J107" s="41">
        <f t="shared" si="73"/>
        <v>0</v>
      </c>
      <c r="K107" s="41">
        <f t="shared" si="73"/>
        <v>0</v>
      </c>
      <c r="L107" s="41">
        <f t="shared" si="73"/>
        <v>0</v>
      </c>
      <c r="M107" s="84">
        <f t="shared" si="74"/>
        <v>0</v>
      </c>
      <c r="N107" s="85">
        <f t="shared" si="74"/>
        <v>0</v>
      </c>
      <c r="O107" s="86">
        <f t="shared" si="54"/>
        <v>0</v>
      </c>
      <c r="R107" s="3"/>
    </row>
    <row r="108" spans="1:18" s="7" customFormat="1" outlineLevel="2" x14ac:dyDescent="0.25">
      <c r="A108" s="44">
        <v>4250</v>
      </c>
      <c r="B108" s="22" t="s">
        <v>109</v>
      </c>
      <c r="C108" s="60">
        <v>0</v>
      </c>
      <c r="D108" s="25">
        <v>0</v>
      </c>
      <c r="E108" s="60"/>
      <c r="F108" s="25"/>
      <c r="G108" s="60"/>
      <c r="H108" s="25"/>
      <c r="I108" s="60"/>
      <c r="J108" s="25"/>
      <c r="K108" s="60">
        <f>C108+E108+G108+I108</f>
        <v>0</v>
      </c>
      <c r="L108" s="60">
        <f>D108+F108+H108+J108</f>
        <v>0</v>
      </c>
      <c r="M108" s="77">
        <f t="shared" si="74"/>
        <v>0</v>
      </c>
      <c r="N108" s="78">
        <f t="shared" si="74"/>
        <v>0</v>
      </c>
      <c r="O108" s="79">
        <f t="shared" si="54"/>
        <v>0</v>
      </c>
    </row>
    <row r="109" spans="1:18" s="90" customFormat="1" outlineLevel="2" x14ac:dyDescent="0.25">
      <c r="A109" s="87">
        <v>5000</v>
      </c>
      <c r="B109" s="88" t="s">
        <v>110</v>
      </c>
      <c r="C109" s="64">
        <f t="shared" ref="C109:H109" si="75">C110+C112</f>
        <v>210219</v>
      </c>
      <c r="D109" s="64">
        <f t="shared" si="75"/>
        <v>70772.429999999993</v>
      </c>
      <c r="E109" s="64">
        <f t="shared" si="75"/>
        <v>324410</v>
      </c>
      <c r="F109" s="64">
        <f t="shared" si="75"/>
        <v>451157.12</v>
      </c>
      <c r="G109" s="64">
        <f t="shared" si="75"/>
        <v>115031</v>
      </c>
      <c r="H109" s="64">
        <f t="shared" si="75"/>
        <v>264282.63</v>
      </c>
      <c r="I109" s="64">
        <f>I110+I112</f>
        <v>380885</v>
      </c>
      <c r="J109" s="64">
        <f>J110+J112</f>
        <v>315929.93</v>
      </c>
      <c r="K109" s="64">
        <f>K110+K112</f>
        <v>1030545</v>
      </c>
      <c r="L109" s="64">
        <f>L110+L112</f>
        <v>1102142.1100000001</v>
      </c>
      <c r="M109" s="65">
        <f>C109+E109+G109+I109</f>
        <v>1030545</v>
      </c>
      <c r="N109" s="65">
        <f>D109+F109+H109+J109</f>
        <v>1102142.1099999999</v>
      </c>
      <c r="O109" s="89">
        <f t="shared" si="54"/>
        <v>-71597.10999999987</v>
      </c>
      <c r="R109" s="7"/>
    </row>
    <row r="110" spans="1:18" s="93" customFormat="1" outlineLevel="2" x14ac:dyDescent="0.25">
      <c r="A110" s="91">
        <v>5100</v>
      </c>
      <c r="B110" s="92" t="s">
        <v>111</v>
      </c>
      <c r="C110" s="41">
        <f t="shared" ref="C110:J110" si="76">C111</f>
        <v>4000</v>
      </c>
      <c r="D110" s="41">
        <f t="shared" si="76"/>
        <v>5190.8999999999996</v>
      </c>
      <c r="E110" s="41">
        <f t="shared" si="76"/>
        <v>6500</v>
      </c>
      <c r="F110" s="41">
        <f t="shared" si="76"/>
        <v>59456.85</v>
      </c>
      <c r="G110" s="226">
        <f t="shared" si="76"/>
        <v>6000</v>
      </c>
      <c r="H110" s="226">
        <f t="shared" si="76"/>
        <v>18246.8</v>
      </c>
      <c r="I110" s="226">
        <f t="shared" si="76"/>
        <v>8500</v>
      </c>
      <c r="J110" s="226">
        <f t="shared" si="76"/>
        <v>33900.04</v>
      </c>
      <c r="K110" s="226">
        <f>K111</f>
        <v>25000</v>
      </c>
      <c r="L110" s="226">
        <f>L111</f>
        <v>116794.59</v>
      </c>
      <c r="M110" s="121">
        <f t="shared" ref="M110:M120" si="77">C110+E110+G110+I110</f>
        <v>25000</v>
      </c>
      <c r="N110" s="121">
        <f t="shared" ref="N110:N120" si="78">D110+F110+H110+J110</f>
        <v>116794.59</v>
      </c>
      <c r="O110" s="86">
        <f t="shared" si="54"/>
        <v>-91794.59</v>
      </c>
      <c r="R110" s="90"/>
    </row>
    <row r="111" spans="1:18" s="93" customFormat="1" ht="22.8" outlineLevel="2" x14ac:dyDescent="0.25">
      <c r="A111" s="94">
        <v>5120</v>
      </c>
      <c r="B111" s="95" t="s">
        <v>112</v>
      </c>
      <c r="C111" s="240">
        <v>4000</v>
      </c>
      <c r="D111" s="74">
        <v>5190.8999999999996</v>
      </c>
      <c r="E111" s="240">
        <v>6500</v>
      </c>
      <c r="F111" s="74">
        <v>59456.85</v>
      </c>
      <c r="G111" s="227">
        <v>6000</v>
      </c>
      <c r="H111" s="104">
        <v>18246.8</v>
      </c>
      <c r="I111" s="227">
        <v>8500</v>
      </c>
      <c r="J111" s="104">
        <v>33900.04</v>
      </c>
      <c r="K111" s="104">
        <f>C111+E111+G111+I111</f>
        <v>25000</v>
      </c>
      <c r="L111" s="104">
        <f>D111+F111+H111+J111</f>
        <v>116794.59</v>
      </c>
      <c r="M111" s="230">
        <f t="shared" si="77"/>
        <v>25000</v>
      </c>
      <c r="N111" s="230">
        <f t="shared" si="78"/>
        <v>116794.59</v>
      </c>
      <c r="O111" s="149">
        <f t="shared" si="54"/>
        <v>-91794.59</v>
      </c>
    </row>
    <row r="112" spans="1:18" s="97" customFormat="1" outlineLevel="2" x14ac:dyDescent="0.25">
      <c r="A112" s="96">
        <v>5200</v>
      </c>
      <c r="B112" s="95" t="s">
        <v>113</v>
      </c>
      <c r="C112" s="167">
        <f t="shared" ref="C112:H112" si="79">C113+C114+C118+C119+C120</f>
        <v>206219</v>
      </c>
      <c r="D112" s="167">
        <f t="shared" si="79"/>
        <v>65581.53</v>
      </c>
      <c r="E112" s="167">
        <f t="shared" si="79"/>
        <v>317910</v>
      </c>
      <c r="F112" s="241">
        <f t="shared" si="79"/>
        <v>391700.27</v>
      </c>
      <c r="G112" s="226">
        <f t="shared" si="79"/>
        <v>109031</v>
      </c>
      <c r="H112" s="226">
        <f t="shared" si="79"/>
        <v>246035.83</v>
      </c>
      <c r="I112" s="226">
        <f>I113+I114+I118+I119+I120</f>
        <v>372385</v>
      </c>
      <c r="J112" s="226">
        <f>J113+J114+J118+J119+J120</f>
        <v>282029.89</v>
      </c>
      <c r="K112" s="226">
        <f>K113+K114+K118+K119+K120</f>
        <v>1005545</v>
      </c>
      <c r="L112" s="226">
        <f>L113+L114+L118+L119+L120</f>
        <v>985347.52</v>
      </c>
      <c r="M112" s="213">
        <f t="shared" si="77"/>
        <v>1005545</v>
      </c>
      <c r="N112" s="213">
        <f t="shared" si="78"/>
        <v>985347.52</v>
      </c>
      <c r="O112" s="248">
        <f t="shared" si="54"/>
        <v>20197.479999999981</v>
      </c>
      <c r="R112" s="93"/>
    </row>
    <row r="113" spans="1:18" s="97" customFormat="1" outlineLevel="2" x14ac:dyDescent="0.25">
      <c r="A113" s="94">
        <v>5220</v>
      </c>
      <c r="B113" s="95" t="s">
        <v>114</v>
      </c>
      <c r="C113" s="242">
        <v>0</v>
      </c>
      <c r="D113" s="243">
        <v>0</v>
      </c>
      <c r="E113" s="242"/>
      <c r="F113" s="243"/>
      <c r="G113" s="228"/>
      <c r="H113" s="104">
        <v>681.99</v>
      </c>
      <c r="I113" s="228"/>
      <c r="J113" s="229">
        <v>-681.99</v>
      </c>
      <c r="K113" s="104">
        <f t="shared" ref="K113:L113" si="80">C113+E113+G113+I113</f>
        <v>0</v>
      </c>
      <c r="L113" s="104">
        <f t="shared" si="80"/>
        <v>0</v>
      </c>
      <c r="M113" s="105">
        <f t="shared" si="77"/>
        <v>0</v>
      </c>
      <c r="N113" s="105">
        <f t="shared" si="78"/>
        <v>0</v>
      </c>
      <c r="O113" s="106">
        <f t="shared" si="54"/>
        <v>0</v>
      </c>
    </row>
    <row r="114" spans="1:18" s="97" customFormat="1" ht="12.75" customHeight="1" outlineLevel="2" x14ac:dyDescent="0.25">
      <c r="A114" s="94">
        <v>5230</v>
      </c>
      <c r="B114" s="95" t="s">
        <v>115</v>
      </c>
      <c r="C114" s="225">
        <f>SUM(C115:C117)</f>
        <v>149000</v>
      </c>
      <c r="D114" s="225">
        <f t="shared" ref="D114:J114" si="81">SUM(D115:D117)</f>
        <v>56782.66</v>
      </c>
      <c r="E114" s="225">
        <f t="shared" si="81"/>
        <v>68000</v>
      </c>
      <c r="F114" s="225">
        <f t="shared" si="81"/>
        <v>218852.24</v>
      </c>
      <c r="G114" s="239">
        <f t="shared" si="81"/>
        <v>67031</v>
      </c>
      <c r="H114" s="239">
        <f t="shared" si="81"/>
        <v>143663.09</v>
      </c>
      <c r="I114" s="239">
        <f t="shared" si="81"/>
        <v>74968</v>
      </c>
      <c r="J114" s="239">
        <f t="shared" si="81"/>
        <v>67680.09</v>
      </c>
      <c r="K114" s="239">
        <f>SUM(K115:K117)</f>
        <v>358999</v>
      </c>
      <c r="L114" s="239">
        <f t="shared" ref="L114:O114" si="82">SUM(L115:L117)</f>
        <v>486978.07999999996</v>
      </c>
      <c r="M114" s="121">
        <f t="shared" si="77"/>
        <v>358999</v>
      </c>
      <c r="N114" s="121">
        <f t="shared" si="78"/>
        <v>486978.07999999996</v>
      </c>
      <c r="O114" s="239">
        <f t="shared" si="82"/>
        <v>-127979.07999999996</v>
      </c>
    </row>
    <row r="115" spans="1:18" s="99" customFormat="1" ht="12.75" customHeight="1" outlineLevel="2" x14ac:dyDescent="0.25">
      <c r="A115" s="98">
        <v>5231</v>
      </c>
      <c r="B115" s="95" t="s">
        <v>116</v>
      </c>
      <c r="C115" s="223">
        <v>80000</v>
      </c>
      <c r="D115" s="223"/>
      <c r="E115" s="223"/>
      <c r="F115" s="223">
        <v>7476.9</v>
      </c>
      <c r="G115" s="235"/>
      <c r="H115" s="236">
        <v>67292.08</v>
      </c>
      <c r="I115" s="236"/>
      <c r="J115" s="236"/>
      <c r="K115" s="236">
        <f>C115+E115+G115+I115</f>
        <v>80000</v>
      </c>
      <c r="L115" s="236">
        <f>D115+F115+H115+J115</f>
        <v>74768.98</v>
      </c>
      <c r="M115" s="237">
        <f t="shared" si="77"/>
        <v>80000</v>
      </c>
      <c r="N115" s="237">
        <f t="shared" si="78"/>
        <v>74768.98</v>
      </c>
      <c r="O115" s="238">
        <f t="shared" si="54"/>
        <v>5231.0200000000041</v>
      </c>
      <c r="R115" s="97"/>
    </row>
    <row r="116" spans="1:18" s="99" customFormat="1" ht="12.75" customHeight="1" outlineLevel="2" x14ac:dyDescent="0.25">
      <c r="A116" s="98">
        <v>5238</v>
      </c>
      <c r="B116" s="95" t="s">
        <v>117</v>
      </c>
      <c r="C116" s="25">
        <v>69000</v>
      </c>
      <c r="D116" s="25">
        <v>47765.23</v>
      </c>
      <c r="E116" s="25">
        <v>68000</v>
      </c>
      <c r="F116" s="25">
        <v>34267.870000000003</v>
      </c>
      <c r="G116" s="231">
        <v>67031</v>
      </c>
      <c r="H116" s="232">
        <v>20678.16</v>
      </c>
      <c r="I116" s="232">
        <v>74968</v>
      </c>
      <c r="J116" s="232">
        <v>31468.799999999999</v>
      </c>
      <c r="K116" s="232">
        <f t="shared" ref="K116:L120" si="83">C116+E116+G116+I116</f>
        <v>278999</v>
      </c>
      <c r="L116" s="232">
        <f>D116+F116+H116+J116</f>
        <v>134180.06</v>
      </c>
      <c r="M116" s="234">
        <f t="shared" si="77"/>
        <v>278999</v>
      </c>
      <c r="N116" s="234">
        <f t="shared" si="78"/>
        <v>134180.06</v>
      </c>
      <c r="O116" s="233">
        <f t="shared" si="54"/>
        <v>144818.94</v>
      </c>
    </row>
    <row r="117" spans="1:18" s="99" customFormat="1" ht="12.75" customHeight="1" outlineLevel="2" x14ac:dyDescent="0.25">
      <c r="A117" s="100">
        <v>5239</v>
      </c>
      <c r="B117" s="101" t="s">
        <v>118</v>
      </c>
      <c r="C117" s="74"/>
      <c r="D117" s="74">
        <v>9017.43</v>
      </c>
      <c r="E117" s="74"/>
      <c r="F117" s="74">
        <v>177107.47</v>
      </c>
      <c r="G117" s="244"/>
      <c r="H117" s="245">
        <v>55692.85</v>
      </c>
      <c r="I117" s="245"/>
      <c r="J117" s="245">
        <v>36211.29</v>
      </c>
      <c r="K117" s="245">
        <f t="shared" si="83"/>
        <v>0</v>
      </c>
      <c r="L117" s="245">
        <f t="shared" si="83"/>
        <v>278029.03999999998</v>
      </c>
      <c r="M117" s="246">
        <f t="shared" si="77"/>
        <v>0</v>
      </c>
      <c r="N117" s="246">
        <f t="shared" si="78"/>
        <v>278029.03999999998</v>
      </c>
      <c r="O117" s="247">
        <f t="shared" si="54"/>
        <v>-278029.03999999998</v>
      </c>
    </row>
    <row r="118" spans="1:18" s="99" customFormat="1" ht="12.75" customHeight="1" outlineLevel="2" x14ac:dyDescent="0.25">
      <c r="A118" s="102">
        <v>5240</v>
      </c>
      <c r="B118" s="103" t="s">
        <v>119</v>
      </c>
      <c r="C118" s="104">
        <v>31500</v>
      </c>
      <c r="D118" s="104">
        <v>4469.49</v>
      </c>
      <c r="E118" s="104">
        <v>249910</v>
      </c>
      <c r="F118" s="104"/>
      <c r="G118" s="104">
        <v>42000</v>
      </c>
      <c r="H118" s="104">
        <v>1435.1</v>
      </c>
      <c r="I118" s="104">
        <v>37000</v>
      </c>
      <c r="J118" s="104">
        <v>6749.54</v>
      </c>
      <c r="K118" s="104">
        <f t="shared" si="83"/>
        <v>360410</v>
      </c>
      <c r="L118" s="104">
        <f t="shared" si="83"/>
        <v>12654.130000000001</v>
      </c>
      <c r="M118" s="105">
        <f t="shared" si="77"/>
        <v>360410</v>
      </c>
      <c r="N118" s="105">
        <f t="shared" si="78"/>
        <v>12654.130000000001</v>
      </c>
      <c r="O118" s="106">
        <f t="shared" si="54"/>
        <v>347755.87</v>
      </c>
    </row>
    <row r="119" spans="1:18" s="99" customFormat="1" ht="12.75" customHeight="1" outlineLevel="2" x14ac:dyDescent="0.25">
      <c r="A119" s="102">
        <v>5250</v>
      </c>
      <c r="B119" s="103" t="s">
        <v>120</v>
      </c>
      <c r="C119" s="104">
        <v>25719</v>
      </c>
      <c r="D119" s="104">
        <v>4329.38</v>
      </c>
      <c r="E119" s="104"/>
      <c r="F119" s="104">
        <v>172848.03</v>
      </c>
      <c r="G119" s="104"/>
      <c r="H119" s="104">
        <v>100255.65</v>
      </c>
      <c r="I119" s="104">
        <v>260417</v>
      </c>
      <c r="J119" s="104">
        <v>208282.25</v>
      </c>
      <c r="K119" s="104">
        <f t="shared" si="83"/>
        <v>286136</v>
      </c>
      <c r="L119" s="104">
        <f t="shared" si="83"/>
        <v>485715.31</v>
      </c>
      <c r="M119" s="105">
        <f t="shared" si="77"/>
        <v>286136</v>
      </c>
      <c r="N119" s="105">
        <f t="shared" si="78"/>
        <v>485715.31</v>
      </c>
      <c r="O119" s="106">
        <f t="shared" si="54"/>
        <v>-199579.31</v>
      </c>
    </row>
    <row r="120" spans="1:18" s="99" customFormat="1" ht="12.75" customHeight="1" outlineLevel="2" x14ac:dyDescent="0.25">
      <c r="A120" s="107">
        <v>5270</v>
      </c>
      <c r="B120" s="103" t="s">
        <v>121</v>
      </c>
      <c r="C120" s="104"/>
      <c r="D120" s="104"/>
      <c r="E120" s="104"/>
      <c r="F120" s="104"/>
      <c r="G120" s="104"/>
      <c r="H120" s="104"/>
      <c r="I120" s="104"/>
      <c r="J120" s="104"/>
      <c r="K120" s="104">
        <f t="shared" si="83"/>
        <v>0</v>
      </c>
      <c r="L120" s="104">
        <f t="shared" si="83"/>
        <v>0</v>
      </c>
      <c r="M120" s="105">
        <f t="shared" si="77"/>
        <v>0</v>
      </c>
      <c r="N120" s="105">
        <f t="shared" si="78"/>
        <v>0</v>
      </c>
      <c r="O120" s="106">
        <f t="shared" si="54"/>
        <v>0</v>
      </c>
    </row>
    <row r="121" spans="1:18" s="99" customFormat="1" outlineLevel="1" x14ac:dyDescent="0.25">
      <c r="A121" s="108"/>
      <c r="B121" s="109" t="s">
        <v>122</v>
      </c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3"/>
      <c r="N121" s="113"/>
      <c r="O121" s="198"/>
    </row>
    <row r="122" spans="1:18" s="99" customFormat="1" ht="24" outlineLevel="1" x14ac:dyDescent="0.25">
      <c r="A122" s="108"/>
      <c r="B122" s="111" t="s">
        <v>123</v>
      </c>
      <c r="C122" s="207">
        <f t="shared" ref="C122:M122" si="84">C10-C17</f>
        <v>0</v>
      </c>
      <c r="D122" s="207">
        <f t="shared" si="84"/>
        <v>397954.16000000015</v>
      </c>
      <c r="E122" s="207">
        <f t="shared" si="84"/>
        <v>7.0000000298023224E-2</v>
      </c>
      <c r="F122" s="208">
        <f>F10-F17</f>
        <v>-202375.56000000006</v>
      </c>
      <c r="G122" s="207">
        <f t="shared" si="84"/>
        <v>0</v>
      </c>
      <c r="H122" s="207">
        <f t="shared" si="84"/>
        <v>-111851.1799999997</v>
      </c>
      <c r="I122" s="207">
        <f t="shared" si="84"/>
        <v>0.2900000000372529</v>
      </c>
      <c r="J122" s="207">
        <f>J10-J17</f>
        <v>-166395.22999999998</v>
      </c>
      <c r="K122" s="207"/>
      <c r="L122" s="207">
        <f>L10-L17</f>
        <v>-82667.810000000522</v>
      </c>
      <c r="M122" s="209">
        <f t="shared" si="84"/>
        <v>0.35999999940395355</v>
      </c>
      <c r="N122" s="209">
        <f>N10-N17</f>
        <v>-82667.810000002384</v>
      </c>
      <c r="O122" s="198"/>
    </row>
    <row r="123" spans="1:18" s="99" customFormat="1" outlineLevel="1" x14ac:dyDescent="0.25">
      <c r="A123" s="108"/>
      <c r="B123" s="111" t="s">
        <v>124</v>
      </c>
      <c r="C123" s="112">
        <v>719737.87</v>
      </c>
      <c r="D123" s="112">
        <v>719737.87</v>
      </c>
      <c r="E123" s="112">
        <v>1117692</v>
      </c>
      <c r="F123" s="112">
        <f>D124</f>
        <v>1117692.0300000003</v>
      </c>
      <c r="G123" s="112">
        <v>915316</v>
      </c>
      <c r="H123" s="112">
        <f>F124</f>
        <v>915316.4700000002</v>
      </c>
      <c r="I123" s="112">
        <v>928300</v>
      </c>
      <c r="J123" s="112">
        <f>H124</f>
        <v>803465.2900000005</v>
      </c>
      <c r="K123" s="145">
        <f>C123</f>
        <v>719737.87</v>
      </c>
      <c r="L123" s="145">
        <f>K123</f>
        <v>719737.87</v>
      </c>
      <c r="M123" s="121">
        <f>C123</f>
        <v>719737.87</v>
      </c>
      <c r="N123" s="121">
        <f>L123</f>
        <v>719737.87</v>
      </c>
      <c r="O123" s="198"/>
    </row>
    <row r="124" spans="1:18" s="99" customFormat="1" outlineLevel="1" x14ac:dyDescent="0.25">
      <c r="A124" s="108"/>
      <c r="B124" s="111" t="s">
        <v>125</v>
      </c>
      <c r="C124" s="112">
        <v>1117692</v>
      </c>
      <c r="D124" s="112">
        <f>D123+D122</f>
        <v>1117692.0300000003</v>
      </c>
      <c r="E124" s="112">
        <v>915316</v>
      </c>
      <c r="F124" s="112">
        <f t="shared" ref="F124" si="85">F123+F122</f>
        <v>915316.4700000002</v>
      </c>
      <c r="G124" s="112">
        <v>928300</v>
      </c>
      <c r="H124" s="114">
        <f>H123+H122</f>
        <v>803465.2900000005</v>
      </c>
      <c r="I124" s="112">
        <v>550000</v>
      </c>
      <c r="J124" s="114">
        <f>J122+J123</f>
        <v>637070.06000000052</v>
      </c>
      <c r="K124" s="145">
        <v>550000</v>
      </c>
      <c r="L124" s="145">
        <f>L122+L123</f>
        <v>637070.05999999947</v>
      </c>
      <c r="M124" s="121">
        <v>550000</v>
      </c>
      <c r="N124" s="121">
        <f>L124</f>
        <v>637070.05999999947</v>
      </c>
      <c r="O124" s="198"/>
    </row>
    <row r="125" spans="1:18" x14ac:dyDescent="0.25">
      <c r="A125" s="115"/>
      <c r="B125" s="116" t="s">
        <v>138</v>
      </c>
      <c r="C125" s="177"/>
      <c r="D125" s="177"/>
      <c r="E125" s="177"/>
      <c r="F125" s="177"/>
      <c r="G125" s="177"/>
      <c r="H125" s="177"/>
      <c r="I125" s="177"/>
      <c r="J125" s="177"/>
      <c r="K125" s="177"/>
      <c r="L125" s="177"/>
      <c r="M125" s="178"/>
      <c r="N125" s="179"/>
      <c r="O125" s="117"/>
    </row>
    <row r="126" spans="1:18" x14ac:dyDescent="0.25">
      <c r="A126" s="118"/>
      <c r="B126" s="119" t="s">
        <v>126</v>
      </c>
      <c r="C126" s="120">
        <f t="shared" ref="C126:I126" si="86">SUM(C127:C129)</f>
        <v>3223049</v>
      </c>
      <c r="D126" s="120">
        <f t="shared" si="86"/>
        <v>3301968.97</v>
      </c>
      <c r="E126" s="120">
        <f t="shared" si="86"/>
        <v>3429958</v>
      </c>
      <c r="F126" s="120">
        <f t="shared" si="86"/>
        <v>3505369.79</v>
      </c>
      <c r="G126" s="120">
        <f t="shared" si="86"/>
        <v>3273497</v>
      </c>
      <c r="H126" s="120">
        <f t="shared" si="86"/>
        <v>3404481.71</v>
      </c>
      <c r="I126" s="120">
        <f t="shared" si="86"/>
        <v>3564146</v>
      </c>
      <c r="J126" s="120">
        <f t="shared" ref="J126" si="87">SUM(J127:J129)</f>
        <v>3499627.58</v>
      </c>
      <c r="K126" s="120">
        <f>SUM(K127:K129)</f>
        <v>13490650</v>
      </c>
      <c r="L126" s="120">
        <f>SUM(L127:L129)</f>
        <v>13711448.049999999</v>
      </c>
      <c r="M126" s="65">
        <f>C126+E126+G126</f>
        <v>9926504</v>
      </c>
      <c r="N126" s="65">
        <f>D126+F126+H126</f>
        <v>10211820.469999999</v>
      </c>
      <c r="O126" s="89">
        <f>M126-N126</f>
        <v>-285316.46999999881</v>
      </c>
    </row>
    <row r="127" spans="1:18" x14ac:dyDescent="0.25">
      <c r="A127" s="199"/>
      <c r="B127" s="200" t="s">
        <v>127</v>
      </c>
      <c r="C127" s="201">
        <f t="shared" ref="C127:L127" si="88">C11</f>
        <v>3173049</v>
      </c>
      <c r="D127" s="201">
        <f t="shared" si="88"/>
        <v>3173049</v>
      </c>
      <c r="E127" s="201">
        <f t="shared" si="88"/>
        <v>3379958</v>
      </c>
      <c r="F127" s="201">
        <f t="shared" si="88"/>
        <v>3379958</v>
      </c>
      <c r="G127" s="201">
        <f t="shared" si="88"/>
        <v>3223497</v>
      </c>
      <c r="H127" s="201">
        <f t="shared" si="88"/>
        <v>3223497</v>
      </c>
      <c r="I127" s="201">
        <f t="shared" si="88"/>
        <v>3514146</v>
      </c>
      <c r="J127" s="201">
        <f t="shared" si="88"/>
        <v>3326665.79</v>
      </c>
      <c r="K127" s="201">
        <f>K11</f>
        <v>13290650</v>
      </c>
      <c r="L127" s="201">
        <f t="shared" si="88"/>
        <v>13103169.789999999</v>
      </c>
      <c r="M127" s="121">
        <f>C127+E127+G127</f>
        <v>9776504</v>
      </c>
      <c r="N127" s="121">
        <f>D127+F127+H127</f>
        <v>9776504</v>
      </c>
      <c r="O127" s="144">
        <f t="shared" ref="O127:O129" si="89">C127-D127</f>
        <v>0</v>
      </c>
    </row>
    <row r="128" spans="1:18" x14ac:dyDescent="0.25">
      <c r="A128" s="202"/>
      <c r="B128" s="203" t="s">
        <v>128</v>
      </c>
      <c r="C128" s="114">
        <f t="shared" ref="C128:L128" si="90">C12</f>
        <v>0</v>
      </c>
      <c r="D128" s="114">
        <f t="shared" si="90"/>
        <v>0</v>
      </c>
      <c r="E128" s="114">
        <f t="shared" si="90"/>
        <v>0</v>
      </c>
      <c r="F128" s="114">
        <f t="shared" si="90"/>
        <v>0</v>
      </c>
      <c r="G128" s="114">
        <f t="shared" si="90"/>
        <v>0</v>
      </c>
      <c r="H128" s="114">
        <f t="shared" si="90"/>
        <v>0</v>
      </c>
      <c r="I128" s="114">
        <f t="shared" si="90"/>
        <v>0</v>
      </c>
      <c r="J128" s="114">
        <f t="shared" si="90"/>
        <v>0</v>
      </c>
      <c r="K128" s="114">
        <f t="shared" si="90"/>
        <v>0</v>
      </c>
      <c r="L128" s="114">
        <f t="shared" si="90"/>
        <v>0</v>
      </c>
      <c r="M128" s="121">
        <f t="shared" ref="M128:M129" si="91">C128+E128+G128</f>
        <v>0</v>
      </c>
      <c r="N128" s="121">
        <f t="shared" ref="N128:N129" si="92">D128+F128+H128</f>
        <v>0</v>
      </c>
      <c r="O128" s="144">
        <f t="shared" si="89"/>
        <v>0</v>
      </c>
    </row>
    <row r="129" spans="1:18" x14ac:dyDescent="0.25">
      <c r="A129" s="204"/>
      <c r="B129" s="205" t="s">
        <v>129</v>
      </c>
      <c r="C129" s="206">
        <f t="shared" ref="C129:L129" si="93">C13</f>
        <v>50000</v>
      </c>
      <c r="D129" s="206">
        <f t="shared" si="93"/>
        <v>128919.97</v>
      </c>
      <c r="E129" s="206">
        <f t="shared" si="93"/>
        <v>50000</v>
      </c>
      <c r="F129" s="206">
        <f t="shared" si="93"/>
        <v>125411.79000000001</v>
      </c>
      <c r="G129" s="206">
        <f t="shared" si="93"/>
        <v>50000</v>
      </c>
      <c r="H129" s="206">
        <f t="shared" si="93"/>
        <v>180984.71000000002</v>
      </c>
      <c r="I129" s="206">
        <f t="shared" si="93"/>
        <v>50000</v>
      </c>
      <c r="J129" s="206">
        <f t="shared" si="93"/>
        <v>172961.78999999998</v>
      </c>
      <c r="K129" s="206">
        <f>K13</f>
        <v>200000</v>
      </c>
      <c r="L129" s="206">
        <f t="shared" si="93"/>
        <v>608278.26</v>
      </c>
      <c r="M129" s="121">
        <f t="shared" si="91"/>
        <v>150000</v>
      </c>
      <c r="N129" s="121">
        <f t="shared" si="92"/>
        <v>435316.47000000003</v>
      </c>
      <c r="O129" s="144">
        <f t="shared" si="89"/>
        <v>-78919.97</v>
      </c>
    </row>
    <row r="130" spans="1:18" x14ac:dyDescent="0.25">
      <c r="A130" s="122"/>
      <c r="B130" s="123" t="s">
        <v>130</v>
      </c>
      <c r="C130" s="124">
        <f t="shared" ref="C130:J130" si="94">C17</f>
        <v>3223049</v>
      </c>
      <c r="D130" s="124">
        <f t="shared" si="94"/>
        <v>2904014.81</v>
      </c>
      <c r="E130" s="124">
        <f t="shared" si="94"/>
        <v>3429957.9299999997</v>
      </c>
      <c r="F130" s="124">
        <f t="shared" si="94"/>
        <v>3707745.35</v>
      </c>
      <c r="G130" s="124">
        <f t="shared" si="94"/>
        <v>3273497</v>
      </c>
      <c r="H130" s="124">
        <f t="shared" si="94"/>
        <v>3516332.8899999997</v>
      </c>
      <c r="I130" s="124">
        <f t="shared" si="94"/>
        <v>3564145.71</v>
      </c>
      <c r="J130" s="124">
        <f t="shared" si="94"/>
        <v>3666022.81</v>
      </c>
      <c r="K130" s="124">
        <f>K17</f>
        <v>13490649.640000001</v>
      </c>
      <c r="L130" s="124">
        <f>L17</f>
        <v>13794115.859999999</v>
      </c>
      <c r="M130" s="65">
        <f>C130+E130</f>
        <v>6653006.9299999997</v>
      </c>
      <c r="N130" s="65">
        <f>D130+F130+H130</f>
        <v>10128093.050000001</v>
      </c>
      <c r="O130" s="89">
        <f>M130-N130</f>
        <v>-3475086.120000001</v>
      </c>
    </row>
    <row r="131" spans="1:18" s="7" customFormat="1" x14ac:dyDescent="0.25">
      <c r="A131" s="125"/>
      <c r="B131" s="126" t="s">
        <v>131</v>
      </c>
      <c r="C131" s="127">
        <v>293</v>
      </c>
      <c r="D131" s="110">
        <v>298</v>
      </c>
      <c r="E131" s="110">
        <v>293</v>
      </c>
      <c r="F131" s="127">
        <v>299</v>
      </c>
      <c r="G131" s="110">
        <v>293</v>
      </c>
      <c r="H131" s="110">
        <v>300</v>
      </c>
      <c r="I131" s="110">
        <v>293</v>
      </c>
      <c r="J131" s="127">
        <v>300</v>
      </c>
      <c r="K131" s="127">
        <f>SUM(C131+E131+G131+I131)/4</f>
        <v>293</v>
      </c>
      <c r="L131" s="127">
        <f>SUM(D131+F131+H131+J131)/4</f>
        <v>299.25</v>
      </c>
      <c r="M131" s="113">
        <f>SUM(C131+E131+G131)/3</f>
        <v>293</v>
      </c>
      <c r="N131" s="113">
        <f>SUM(D131+F131+H131+J131)/4</f>
        <v>299.25</v>
      </c>
      <c r="O131" s="128">
        <f>M131-N131</f>
        <v>-6.25</v>
      </c>
      <c r="R131" s="3"/>
    </row>
    <row r="132" spans="1:18" s="7" customFormat="1" x14ac:dyDescent="0.25">
      <c r="A132" s="125"/>
      <c r="B132" s="126" t="s">
        <v>132</v>
      </c>
      <c r="C132" s="127">
        <v>291</v>
      </c>
      <c r="D132" s="110">
        <v>296</v>
      </c>
      <c r="E132" s="110">
        <v>292</v>
      </c>
      <c r="F132" s="127">
        <v>293</v>
      </c>
      <c r="G132" s="110">
        <v>293</v>
      </c>
      <c r="H132" s="110">
        <v>292</v>
      </c>
      <c r="I132" s="110">
        <v>293</v>
      </c>
      <c r="J132" s="127">
        <v>289</v>
      </c>
      <c r="K132" s="127">
        <f>SUM(C132+E132+G132+I132)/4</f>
        <v>292.25</v>
      </c>
      <c r="L132" s="127">
        <f>SUM(D132+F132+H132+J132)/4</f>
        <v>292.5</v>
      </c>
      <c r="M132" s="113">
        <f>SUM(C132+E132+G132)/3</f>
        <v>292</v>
      </c>
      <c r="N132" s="113">
        <f>SUM(D132+F132+H132+J132)/4</f>
        <v>292.5</v>
      </c>
      <c r="O132" s="128">
        <f>M132-N132</f>
        <v>-0.5</v>
      </c>
    </row>
    <row r="133" spans="1:18" x14ac:dyDescent="0.25">
      <c r="L133" s="181"/>
      <c r="R133" s="7"/>
    </row>
    <row r="134" spans="1:18" s="97" customFormat="1" ht="15.6" x14ac:dyDescent="0.3">
      <c r="A134" s="131" t="s">
        <v>133</v>
      </c>
      <c r="B134" s="132"/>
      <c r="C134" s="182"/>
      <c r="D134" s="182"/>
      <c r="E134" s="183"/>
      <c r="F134" s="183"/>
      <c r="G134" s="183"/>
      <c r="H134" s="183"/>
      <c r="I134" s="183"/>
      <c r="J134" s="183"/>
      <c r="K134" s="182"/>
      <c r="L134" s="182"/>
      <c r="M134" s="184"/>
      <c r="N134" s="182"/>
      <c r="R134" s="3"/>
    </row>
    <row r="135" spans="1:18" x14ac:dyDescent="0.25">
      <c r="A135" s="131" t="s">
        <v>134</v>
      </c>
      <c r="B135" s="133" t="s">
        <v>135</v>
      </c>
      <c r="R135" s="97"/>
    </row>
    <row r="136" spans="1:18" s="97" customFormat="1" ht="15.6" x14ac:dyDescent="0.3">
      <c r="A136" s="132"/>
      <c r="B136" s="132"/>
      <c r="C136" s="182"/>
      <c r="D136" s="182"/>
      <c r="E136" s="183"/>
      <c r="F136" s="183"/>
      <c r="G136" s="183"/>
      <c r="H136" s="183"/>
      <c r="I136" s="183"/>
      <c r="J136" s="183"/>
      <c r="K136" s="182"/>
      <c r="L136" s="182"/>
      <c r="M136" s="184"/>
      <c r="N136" s="182"/>
      <c r="R136" s="3"/>
    </row>
    <row r="137" spans="1:18" s="136" customFormat="1" ht="15.6" x14ac:dyDescent="0.3">
      <c r="A137" s="134"/>
      <c r="B137" s="135"/>
      <c r="C137" s="185"/>
      <c r="D137" s="185"/>
      <c r="E137" s="186"/>
      <c r="F137" s="186"/>
      <c r="G137" s="186"/>
      <c r="H137" s="186"/>
      <c r="I137" s="186"/>
      <c r="J137" s="186"/>
      <c r="K137" s="187"/>
      <c r="L137" s="187"/>
      <c r="M137" s="169"/>
      <c r="N137" s="188"/>
      <c r="O137" s="99"/>
      <c r="R137" s="97"/>
    </row>
    <row r="138" spans="1:18" s="136" customFormat="1" x14ac:dyDescent="0.25">
      <c r="C138" s="185"/>
      <c r="D138" s="185"/>
      <c r="E138" s="189"/>
      <c r="F138" s="189"/>
      <c r="G138" s="189"/>
      <c r="H138" s="189"/>
      <c r="I138" s="189"/>
      <c r="J138" s="189"/>
      <c r="K138" s="190"/>
      <c r="L138" s="190"/>
      <c r="M138" s="169"/>
      <c r="N138" s="188"/>
      <c r="O138" s="99"/>
    </row>
    <row r="139" spans="1:18" s="136" customFormat="1" x14ac:dyDescent="0.25">
      <c r="C139" s="185"/>
      <c r="D139" s="185"/>
      <c r="E139" s="189"/>
      <c r="F139" s="189"/>
      <c r="G139" s="189"/>
      <c r="H139" s="189"/>
      <c r="I139" s="189"/>
      <c r="J139" s="189"/>
      <c r="K139" s="190"/>
      <c r="L139" s="190"/>
      <c r="M139" s="169"/>
      <c r="N139" s="188"/>
      <c r="O139" s="99"/>
    </row>
    <row r="140" spans="1:18" s="136" customFormat="1" x14ac:dyDescent="0.25">
      <c r="C140" s="185"/>
      <c r="D140" s="185"/>
      <c r="E140" s="189"/>
      <c r="F140" s="189"/>
      <c r="G140" s="189"/>
      <c r="H140" s="189"/>
      <c r="I140" s="189"/>
      <c r="J140" s="189"/>
      <c r="K140" s="190"/>
      <c r="L140" s="190"/>
      <c r="M140" s="169"/>
      <c r="N140" s="188"/>
      <c r="O140" s="99"/>
    </row>
    <row r="141" spans="1:18" s="136" customFormat="1" x14ac:dyDescent="0.25">
      <c r="C141" s="185"/>
      <c r="D141" s="185"/>
      <c r="E141" s="186"/>
      <c r="F141" s="186"/>
      <c r="G141" s="186"/>
      <c r="H141" s="186"/>
      <c r="I141" s="186"/>
      <c r="J141" s="186"/>
      <c r="K141" s="187"/>
      <c r="L141" s="187"/>
      <c r="M141" s="169"/>
      <c r="N141" s="188"/>
      <c r="O141" s="99"/>
    </row>
    <row r="142" spans="1:18" s="136" customFormat="1" x14ac:dyDescent="0.25">
      <c r="A142" s="137"/>
      <c r="C142" s="185"/>
      <c r="D142" s="185"/>
      <c r="E142" s="186"/>
      <c r="F142" s="186"/>
      <c r="G142" s="186"/>
      <c r="H142" s="186"/>
      <c r="I142" s="186"/>
      <c r="J142" s="186"/>
      <c r="K142" s="187"/>
      <c r="L142" s="187"/>
      <c r="M142" s="169"/>
      <c r="N142" s="188"/>
      <c r="O142" s="99"/>
    </row>
    <row r="143" spans="1:18" x14ac:dyDescent="0.25">
      <c r="R143" s="136"/>
    </row>
  </sheetData>
  <mergeCells count="10">
    <mergeCell ref="M7:N7"/>
    <mergeCell ref="A4:L4"/>
    <mergeCell ref="A5:L5"/>
    <mergeCell ref="A7:A8"/>
    <mergeCell ref="B7:B8"/>
    <mergeCell ref="C7:D7"/>
    <mergeCell ref="E7:F7"/>
    <mergeCell ref="G7:H7"/>
    <mergeCell ref="I7:J7"/>
    <mergeCell ref="K7:L7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Company>Latvijas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Baiba Beāte Šleja</cp:lastModifiedBy>
  <dcterms:created xsi:type="dcterms:W3CDTF">2022-04-07T10:30:32Z</dcterms:created>
  <dcterms:modified xsi:type="dcterms:W3CDTF">2023-06-30T10:18:25Z</dcterms:modified>
</cp:coreProperties>
</file>