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a_poriete_seplp_lv/Documents/SEPLP_lemumprojekti/2024/"/>
    </mc:Choice>
  </mc:AlternateContent>
  <xr:revisionPtr revIDLastSave="0" documentId="8_{21AB5A71-08E1-4371-9FC1-0683F0AE098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._SP_10_fo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8" i="1" l="1"/>
  <c r="M128" i="1"/>
  <c r="L129" i="1"/>
  <c r="K129" i="1"/>
  <c r="M129" i="1" s="1"/>
  <c r="L128" i="1"/>
  <c r="L120" i="1"/>
  <c r="N129" i="1"/>
  <c r="O128" i="1" l="1"/>
  <c r="O129" i="1"/>
  <c r="N11" i="1"/>
  <c r="M11" i="1"/>
  <c r="N25" i="1"/>
  <c r="M25" i="1"/>
  <c r="N71" i="1"/>
  <c r="M71" i="1"/>
  <c r="N113" i="1"/>
  <c r="N114" i="1"/>
  <c r="N115" i="1"/>
  <c r="N116" i="1"/>
  <c r="N117" i="1"/>
  <c r="M114" i="1"/>
  <c r="M115" i="1"/>
  <c r="M116" i="1"/>
  <c r="M117" i="1"/>
  <c r="M113" i="1"/>
  <c r="N108" i="1"/>
  <c r="M108" i="1"/>
  <c r="N98" i="1"/>
  <c r="N99" i="1"/>
  <c r="N100" i="1"/>
  <c r="N101" i="1"/>
  <c r="N102" i="1"/>
  <c r="M99" i="1"/>
  <c r="M100" i="1"/>
  <c r="M101" i="1"/>
  <c r="M102" i="1"/>
  <c r="M98" i="1"/>
  <c r="N93" i="1"/>
  <c r="N94" i="1"/>
  <c r="N95" i="1"/>
  <c r="M94" i="1"/>
  <c r="M95" i="1"/>
  <c r="M93" i="1"/>
  <c r="N87" i="1"/>
  <c r="N88" i="1"/>
  <c r="N89" i="1"/>
  <c r="N90" i="1"/>
  <c r="M88" i="1"/>
  <c r="M89" i="1"/>
  <c r="M90" i="1"/>
  <c r="M87" i="1"/>
  <c r="N82" i="1"/>
  <c r="N83" i="1"/>
  <c r="N84" i="1"/>
  <c r="N85" i="1"/>
  <c r="M83" i="1"/>
  <c r="M84" i="1"/>
  <c r="M85" i="1"/>
  <c r="M82" i="1"/>
  <c r="N79" i="1"/>
  <c r="M79" i="1"/>
  <c r="N73" i="1"/>
  <c r="N74" i="1"/>
  <c r="N75" i="1"/>
  <c r="N76" i="1"/>
  <c r="N77" i="1"/>
  <c r="M74" i="1"/>
  <c r="M75" i="1"/>
  <c r="M76" i="1"/>
  <c r="M77" i="1"/>
  <c r="M73" i="1"/>
  <c r="N65" i="1"/>
  <c r="N66" i="1"/>
  <c r="N67" i="1"/>
  <c r="N68" i="1"/>
  <c r="N69" i="1"/>
  <c r="N70" i="1"/>
  <c r="M66" i="1"/>
  <c r="M67" i="1"/>
  <c r="M68" i="1"/>
  <c r="M69" i="1"/>
  <c r="M70" i="1"/>
  <c r="M65" i="1"/>
  <c r="N56" i="1"/>
  <c r="N57" i="1"/>
  <c r="N58" i="1"/>
  <c r="N59" i="1"/>
  <c r="N60" i="1"/>
  <c r="N61" i="1"/>
  <c r="N62" i="1"/>
  <c r="N63" i="1"/>
  <c r="M57" i="1"/>
  <c r="M58" i="1"/>
  <c r="M59" i="1"/>
  <c r="M60" i="1"/>
  <c r="M61" i="1"/>
  <c r="M62" i="1"/>
  <c r="M63" i="1"/>
  <c r="M56" i="1"/>
  <c r="N50" i="1"/>
  <c r="N51" i="1"/>
  <c r="N52" i="1"/>
  <c r="N53" i="1"/>
  <c r="N54" i="1"/>
  <c r="M51" i="1"/>
  <c r="M52" i="1"/>
  <c r="M53" i="1"/>
  <c r="M54" i="1"/>
  <c r="M50" i="1"/>
  <c r="N48" i="1"/>
  <c r="M48" i="1"/>
  <c r="N45" i="1"/>
  <c r="N46" i="1"/>
  <c r="M46" i="1"/>
  <c r="M45" i="1"/>
  <c r="N43" i="1"/>
  <c r="M43" i="1"/>
  <c r="N42" i="1"/>
  <c r="M42" i="1"/>
  <c r="N38" i="1"/>
  <c r="M38" i="1"/>
  <c r="N37" i="1"/>
  <c r="M37" i="1"/>
  <c r="N36" i="1"/>
  <c r="M36" i="1"/>
  <c r="N34" i="1"/>
  <c r="M34" i="1"/>
  <c r="N31" i="1"/>
  <c r="M31" i="1"/>
  <c r="N29" i="1"/>
  <c r="M29" i="1"/>
  <c r="N28" i="1"/>
  <c r="M28" i="1"/>
  <c r="N24" i="1"/>
  <c r="M24" i="1"/>
  <c r="N22" i="1"/>
  <c r="M22" i="1"/>
  <c r="N15" i="1"/>
  <c r="M15" i="1"/>
  <c r="N14" i="1"/>
  <c r="M14" i="1"/>
  <c r="N12" i="1"/>
  <c r="M12" i="1"/>
  <c r="N86" i="1" l="1"/>
  <c r="M86" i="1"/>
  <c r="L22" i="1" l="1"/>
  <c r="K11" i="1"/>
  <c r="O115" i="1" l="1"/>
  <c r="N112" i="1"/>
  <c r="M112" i="1"/>
  <c r="N110" i="1"/>
  <c r="M110" i="1"/>
  <c r="M26" i="1"/>
  <c r="N26" i="1"/>
  <c r="M27" i="1"/>
  <c r="N27" i="1"/>
  <c r="M30" i="1"/>
  <c r="N30" i="1"/>
  <c r="M32" i="1"/>
  <c r="N32" i="1"/>
  <c r="O11" i="1"/>
  <c r="O12" i="1" l="1"/>
  <c r="P37" i="1" l="1"/>
  <c r="P43" i="1"/>
  <c r="P51" i="1"/>
  <c r="P63" i="1"/>
  <c r="P61" i="1"/>
  <c r="P57" i="1"/>
  <c r="P70" i="1"/>
  <c r="P68" i="1"/>
  <c r="P66" i="1"/>
  <c r="P77" i="1"/>
  <c r="P85" i="1"/>
  <c r="P83" i="1"/>
  <c r="P88" i="1"/>
  <c r="P101" i="1"/>
  <c r="P99" i="1"/>
  <c r="P115" i="1"/>
  <c r="P113" i="1"/>
  <c r="P69" i="1"/>
  <c r="P67" i="1"/>
  <c r="P76" i="1"/>
  <c r="P74" i="1"/>
  <c r="P94" i="1"/>
  <c r="P22" i="1"/>
  <c r="P100" i="1"/>
  <c r="P15" i="1"/>
  <c r="P38" i="1"/>
  <c r="P54" i="1"/>
  <c r="P52" i="1"/>
  <c r="P60" i="1"/>
  <c r="P58" i="1"/>
  <c r="P116" i="1"/>
  <c r="P114" i="1"/>
  <c r="P34" i="1"/>
  <c r="P42" i="1"/>
  <c r="P48" i="1"/>
  <c r="P82" i="1"/>
  <c r="P50" i="1"/>
  <c r="P14" i="1"/>
  <c r="P29" i="1"/>
  <c r="P25" i="1"/>
  <c r="P45" i="1"/>
  <c r="P65" i="1"/>
  <c r="P73" i="1"/>
  <c r="P79" i="1"/>
  <c r="P93" i="1"/>
  <c r="P108" i="1"/>
  <c r="P11" i="1"/>
  <c r="P24" i="1"/>
  <c r="P28" i="1"/>
  <c r="P46" i="1"/>
  <c r="P31" i="1"/>
  <c r="P36" i="1"/>
  <c r="P56" i="1"/>
  <c r="P98" i="1"/>
  <c r="M121" i="1"/>
  <c r="M120" i="1"/>
  <c r="N105" i="1" l="1"/>
  <c r="M105" i="1"/>
  <c r="N92" i="1"/>
  <c r="M92" i="1"/>
  <c r="O25" i="1" l="1"/>
  <c r="O31" i="1"/>
  <c r="O37" i="1"/>
  <c r="O48" i="1"/>
  <c r="O53" i="1"/>
  <c r="O58" i="1"/>
  <c r="O62" i="1"/>
  <c r="O69" i="1"/>
  <c r="O84" i="1"/>
  <c r="O14" i="1"/>
  <c r="O22" i="1"/>
  <c r="O27" i="1"/>
  <c r="O29" i="1"/>
  <c r="O34" i="1"/>
  <c r="O42" i="1"/>
  <c r="O45" i="1"/>
  <c r="O51" i="1"/>
  <c r="O56" i="1"/>
  <c r="O60" i="1"/>
  <c r="O65" i="1"/>
  <c r="O67" i="1"/>
  <c r="O73" i="1"/>
  <c r="O75" i="1"/>
  <c r="O77" i="1"/>
  <c r="O82" i="1"/>
  <c r="O87" i="1"/>
  <c r="O89" i="1"/>
  <c r="O92" i="1"/>
  <c r="O94" i="1"/>
  <c r="O98" i="1"/>
  <c r="O100" i="1"/>
  <c r="O102" i="1"/>
  <c r="O108" i="1"/>
  <c r="O112" i="1"/>
  <c r="O114" i="1"/>
  <c r="O116" i="1"/>
  <c r="O15" i="1"/>
  <c r="O24" i="1"/>
  <c r="O26" i="1"/>
  <c r="O28" i="1"/>
  <c r="O30" i="1"/>
  <c r="O32" i="1"/>
  <c r="O36" i="1"/>
  <c r="O38" i="1"/>
  <c r="O43" i="1"/>
  <c r="O46" i="1"/>
  <c r="O50" i="1"/>
  <c r="O52" i="1"/>
  <c r="O54" i="1"/>
  <c r="O57" i="1"/>
  <c r="O59" i="1"/>
  <c r="O61" i="1"/>
  <c r="O63" i="1"/>
  <c r="O66" i="1"/>
  <c r="O68" i="1"/>
  <c r="O70" i="1"/>
  <c r="O74" i="1"/>
  <c r="O76" i="1"/>
  <c r="O79" i="1"/>
  <c r="O83" i="1"/>
  <c r="O85" i="1"/>
  <c r="O88" i="1"/>
  <c r="O90" i="1"/>
  <c r="O93" i="1"/>
  <c r="O95" i="1"/>
  <c r="O99" i="1"/>
  <c r="O101" i="1"/>
  <c r="O105" i="1"/>
  <c r="O110" i="1"/>
  <c r="O113" i="1"/>
  <c r="O117" i="1"/>
  <c r="N111" i="1"/>
  <c r="M111" i="1"/>
  <c r="P111" i="1" l="1"/>
  <c r="O111" i="1"/>
  <c r="K34" i="1"/>
  <c r="N120" i="1" l="1"/>
  <c r="G120" i="1"/>
  <c r="E120" i="1"/>
  <c r="D78" i="1" l="1"/>
  <c r="L79" i="1"/>
  <c r="C111" i="1" l="1"/>
  <c r="K22" i="1" l="1"/>
  <c r="K21" i="1" l="1"/>
  <c r="K124" i="1"/>
  <c r="J125" i="1" l="1"/>
  <c r="I125" i="1"/>
  <c r="H125" i="1"/>
  <c r="G125" i="1"/>
  <c r="F125" i="1"/>
  <c r="E125" i="1"/>
  <c r="D125" i="1"/>
  <c r="C125" i="1"/>
  <c r="J124" i="1"/>
  <c r="I124" i="1"/>
  <c r="H124" i="1"/>
  <c r="G124" i="1"/>
  <c r="F124" i="1"/>
  <c r="E124" i="1"/>
  <c r="D124" i="1"/>
  <c r="C124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J111" i="1"/>
  <c r="J109" i="1" s="1"/>
  <c r="I111" i="1"/>
  <c r="I109" i="1" s="1"/>
  <c r="H111" i="1"/>
  <c r="H109" i="1" s="1"/>
  <c r="G111" i="1"/>
  <c r="G109" i="1" s="1"/>
  <c r="F111" i="1"/>
  <c r="F109" i="1" s="1"/>
  <c r="E111" i="1"/>
  <c r="E109" i="1" s="1"/>
  <c r="D111" i="1"/>
  <c r="D109" i="1" s="1"/>
  <c r="L110" i="1"/>
  <c r="K110" i="1"/>
  <c r="L108" i="1"/>
  <c r="K108" i="1"/>
  <c r="J107" i="1"/>
  <c r="I107" i="1"/>
  <c r="H107" i="1"/>
  <c r="G107" i="1"/>
  <c r="F107" i="1"/>
  <c r="E107" i="1"/>
  <c r="D107" i="1"/>
  <c r="C107" i="1"/>
  <c r="L105" i="1"/>
  <c r="K105" i="1"/>
  <c r="J104" i="1"/>
  <c r="J103" i="1" s="1"/>
  <c r="I104" i="1"/>
  <c r="I103" i="1" s="1"/>
  <c r="G104" i="1"/>
  <c r="G103" i="1" s="1"/>
  <c r="E104" i="1"/>
  <c r="E103" i="1" s="1"/>
  <c r="D104" i="1"/>
  <c r="N104" i="1" s="1"/>
  <c r="C104" i="1"/>
  <c r="L102" i="1"/>
  <c r="K102" i="1"/>
  <c r="L101" i="1"/>
  <c r="K101" i="1"/>
  <c r="L100" i="1"/>
  <c r="K100" i="1"/>
  <c r="L99" i="1"/>
  <c r="K99" i="1"/>
  <c r="L98" i="1"/>
  <c r="K98" i="1"/>
  <c r="J97" i="1"/>
  <c r="J96" i="1" s="1"/>
  <c r="I97" i="1"/>
  <c r="I96" i="1" s="1"/>
  <c r="H97" i="1"/>
  <c r="H96" i="1" s="1"/>
  <c r="G97" i="1"/>
  <c r="G96" i="1" s="1"/>
  <c r="F97" i="1"/>
  <c r="F96" i="1" s="1"/>
  <c r="E97" i="1"/>
  <c r="D97" i="1"/>
  <c r="C97" i="1"/>
  <c r="L95" i="1"/>
  <c r="K95" i="1"/>
  <c r="L94" i="1"/>
  <c r="K94" i="1"/>
  <c r="L93" i="1"/>
  <c r="K93" i="1"/>
  <c r="L92" i="1"/>
  <c r="K92" i="1"/>
  <c r="J91" i="1"/>
  <c r="I91" i="1"/>
  <c r="H91" i="1"/>
  <c r="G91" i="1"/>
  <c r="F91" i="1"/>
  <c r="E91" i="1"/>
  <c r="D91" i="1"/>
  <c r="N91" i="1" s="1"/>
  <c r="C91" i="1"/>
  <c r="M91" i="1" s="1"/>
  <c r="L90" i="1"/>
  <c r="K90" i="1"/>
  <c r="L89" i="1"/>
  <c r="K89" i="1"/>
  <c r="L88" i="1"/>
  <c r="K88" i="1"/>
  <c r="L87" i="1"/>
  <c r="K87" i="1"/>
  <c r="J86" i="1"/>
  <c r="I86" i="1"/>
  <c r="H86" i="1"/>
  <c r="G86" i="1"/>
  <c r="F86" i="1"/>
  <c r="E86" i="1"/>
  <c r="D86" i="1"/>
  <c r="C86" i="1"/>
  <c r="L85" i="1"/>
  <c r="K85" i="1"/>
  <c r="L84" i="1"/>
  <c r="K84" i="1"/>
  <c r="L83" i="1"/>
  <c r="K83" i="1"/>
  <c r="L82" i="1"/>
  <c r="K82" i="1"/>
  <c r="J81" i="1"/>
  <c r="I81" i="1"/>
  <c r="H81" i="1"/>
  <c r="G81" i="1"/>
  <c r="F81" i="1"/>
  <c r="E81" i="1"/>
  <c r="D81" i="1"/>
  <c r="C81" i="1"/>
  <c r="L78" i="1"/>
  <c r="K79" i="1"/>
  <c r="J78" i="1"/>
  <c r="I78" i="1"/>
  <c r="H78" i="1"/>
  <c r="G78" i="1"/>
  <c r="F78" i="1"/>
  <c r="E78" i="1"/>
  <c r="C78" i="1"/>
  <c r="L77" i="1"/>
  <c r="K77" i="1"/>
  <c r="L76" i="1"/>
  <c r="K76" i="1"/>
  <c r="L75" i="1"/>
  <c r="K75" i="1"/>
  <c r="L74" i="1"/>
  <c r="K74" i="1"/>
  <c r="L73" i="1"/>
  <c r="K73" i="1"/>
  <c r="J72" i="1"/>
  <c r="I72" i="1"/>
  <c r="H72" i="1"/>
  <c r="G72" i="1"/>
  <c r="F72" i="1"/>
  <c r="E72" i="1"/>
  <c r="D72" i="1"/>
  <c r="N72" i="1" s="1"/>
  <c r="C72" i="1"/>
  <c r="L70" i="1"/>
  <c r="K70" i="1"/>
  <c r="L69" i="1"/>
  <c r="K69" i="1"/>
  <c r="L68" i="1"/>
  <c r="K68" i="1"/>
  <c r="L67" i="1"/>
  <c r="K67" i="1"/>
  <c r="L66" i="1"/>
  <c r="K66" i="1"/>
  <c r="L65" i="1"/>
  <c r="K65" i="1"/>
  <c r="J64" i="1"/>
  <c r="I64" i="1"/>
  <c r="H64" i="1"/>
  <c r="G64" i="1"/>
  <c r="F64" i="1"/>
  <c r="E64" i="1"/>
  <c r="D64" i="1"/>
  <c r="N64" i="1" s="1"/>
  <c r="C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J55" i="1"/>
  <c r="I55" i="1"/>
  <c r="H55" i="1"/>
  <c r="G55" i="1"/>
  <c r="F55" i="1"/>
  <c r="E55" i="1"/>
  <c r="D55" i="1"/>
  <c r="N55" i="1" s="1"/>
  <c r="C55" i="1"/>
  <c r="L54" i="1"/>
  <c r="K54" i="1"/>
  <c r="L53" i="1"/>
  <c r="K53" i="1"/>
  <c r="L52" i="1"/>
  <c r="K52" i="1"/>
  <c r="L51" i="1"/>
  <c r="K51" i="1"/>
  <c r="L50" i="1"/>
  <c r="K50" i="1"/>
  <c r="J49" i="1"/>
  <c r="I49" i="1"/>
  <c r="H49" i="1"/>
  <c r="G49" i="1"/>
  <c r="F49" i="1"/>
  <c r="E49" i="1"/>
  <c r="D49" i="1"/>
  <c r="C49" i="1"/>
  <c r="L48" i="1"/>
  <c r="K48" i="1"/>
  <c r="L46" i="1"/>
  <c r="K46" i="1"/>
  <c r="L45" i="1"/>
  <c r="K45" i="1"/>
  <c r="J44" i="1"/>
  <c r="I44" i="1"/>
  <c r="H44" i="1"/>
  <c r="G44" i="1"/>
  <c r="F44" i="1"/>
  <c r="E44" i="1"/>
  <c r="D44" i="1"/>
  <c r="C44" i="1"/>
  <c r="L43" i="1"/>
  <c r="K43" i="1"/>
  <c r="L42" i="1"/>
  <c r="K42" i="1"/>
  <c r="J41" i="1"/>
  <c r="I41" i="1"/>
  <c r="H41" i="1"/>
  <c r="G41" i="1"/>
  <c r="F41" i="1"/>
  <c r="E41" i="1"/>
  <c r="D41" i="1"/>
  <c r="C41" i="1"/>
  <c r="L38" i="1"/>
  <c r="K38" i="1"/>
  <c r="L37" i="1"/>
  <c r="K37" i="1"/>
  <c r="L36" i="1"/>
  <c r="K36" i="1"/>
  <c r="J35" i="1"/>
  <c r="J33" i="1" s="1"/>
  <c r="I35" i="1"/>
  <c r="I33" i="1" s="1"/>
  <c r="H35" i="1"/>
  <c r="H33" i="1" s="1"/>
  <c r="G35" i="1"/>
  <c r="G33" i="1" s="1"/>
  <c r="F35" i="1"/>
  <c r="F33" i="1" s="1"/>
  <c r="E35" i="1"/>
  <c r="E33" i="1" s="1"/>
  <c r="D35" i="1"/>
  <c r="C35" i="1"/>
  <c r="L34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J23" i="1"/>
  <c r="I23" i="1"/>
  <c r="H23" i="1"/>
  <c r="G23" i="1"/>
  <c r="F23" i="1"/>
  <c r="E23" i="1"/>
  <c r="D23" i="1"/>
  <c r="C23" i="1"/>
  <c r="L21" i="1"/>
  <c r="J21" i="1"/>
  <c r="I21" i="1"/>
  <c r="H21" i="1"/>
  <c r="G21" i="1"/>
  <c r="F21" i="1"/>
  <c r="E21" i="1"/>
  <c r="D21" i="1"/>
  <c r="C21" i="1"/>
  <c r="L15" i="1"/>
  <c r="K15" i="1"/>
  <c r="L14" i="1"/>
  <c r="K14" i="1"/>
  <c r="J13" i="1"/>
  <c r="J126" i="1" s="1"/>
  <c r="I13" i="1"/>
  <c r="H13" i="1"/>
  <c r="G13" i="1"/>
  <c r="F13" i="1"/>
  <c r="F126" i="1" s="1"/>
  <c r="E13" i="1"/>
  <c r="E126" i="1" s="1"/>
  <c r="D13" i="1"/>
  <c r="C13" i="1"/>
  <c r="L12" i="1"/>
  <c r="K12" i="1"/>
  <c r="L11" i="1"/>
  <c r="M107" i="1" l="1"/>
  <c r="N124" i="1"/>
  <c r="N125" i="1"/>
  <c r="M21" i="1"/>
  <c r="M35" i="1"/>
  <c r="M49" i="1"/>
  <c r="N107" i="1"/>
  <c r="N109" i="1"/>
  <c r="N13" i="1"/>
  <c r="M23" i="1"/>
  <c r="N49" i="1"/>
  <c r="M81" i="1"/>
  <c r="N21" i="1"/>
  <c r="N35" i="1"/>
  <c r="M78" i="1"/>
  <c r="M97" i="1"/>
  <c r="M124" i="1"/>
  <c r="M125" i="1"/>
  <c r="L124" i="1"/>
  <c r="K91" i="1"/>
  <c r="K104" i="1"/>
  <c r="M13" i="1"/>
  <c r="L107" i="1"/>
  <c r="N23" i="1"/>
  <c r="M41" i="1"/>
  <c r="M44" i="1"/>
  <c r="M55" i="1"/>
  <c r="M64" i="1"/>
  <c r="M72" i="1"/>
  <c r="N78" i="1"/>
  <c r="O78" i="1" s="1"/>
  <c r="N81" i="1"/>
  <c r="L91" i="1"/>
  <c r="N97" i="1"/>
  <c r="L104" i="1"/>
  <c r="I126" i="1"/>
  <c r="I123" i="1" s="1"/>
  <c r="I10" i="1"/>
  <c r="L125" i="1"/>
  <c r="N41" i="1"/>
  <c r="N44" i="1"/>
  <c r="L13" i="1"/>
  <c r="L10" i="1" s="1"/>
  <c r="E96" i="1"/>
  <c r="G126" i="1"/>
  <c r="G123" i="1" s="1"/>
  <c r="L71" i="1"/>
  <c r="H126" i="1"/>
  <c r="H123" i="1" s="1"/>
  <c r="K71" i="1"/>
  <c r="O91" i="1"/>
  <c r="C103" i="1"/>
  <c r="M103" i="1" s="1"/>
  <c r="M104" i="1"/>
  <c r="O104" i="1" s="1"/>
  <c r="K35" i="1"/>
  <c r="K111" i="1"/>
  <c r="K107" i="1"/>
  <c r="K78" i="1"/>
  <c r="H10" i="1"/>
  <c r="J80" i="1"/>
  <c r="F80" i="1"/>
  <c r="J47" i="1"/>
  <c r="L49" i="1"/>
  <c r="K44" i="1"/>
  <c r="F40" i="1"/>
  <c r="H40" i="1"/>
  <c r="I40" i="1"/>
  <c r="D10" i="1"/>
  <c r="J40" i="1"/>
  <c r="L44" i="1"/>
  <c r="F123" i="1"/>
  <c r="J123" i="1"/>
  <c r="L86" i="1"/>
  <c r="F10" i="1"/>
  <c r="H20" i="1"/>
  <c r="H19" i="1" s="1"/>
  <c r="C40" i="1"/>
  <c r="L111" i="1"/>
  <c r="L41" i="1"/>
  <c r="L23" i="1"/>
  <c r="G20" i="1"/>
  <c r="G19" i="1" s="1"/>
  <c r="F47" i="1"/>
  <c r="H106" i="1"/>
  <c r="J10" i="1"/>
  <c r="K125" i="1"/>
  <c r="I106" i="1"/>
  <c r="F20" i="1"/>
  <c r="F19" i="1" s="1"/>
  <c r="J20" i="1"/>
  <c r="L64" i="1"/>
  <c r="H80" i="1"/>
  <c r="D103" i="1"/>
  <c r="N103" i="1" s="1"/>
  <c r="C109" i="1"/>
  <c r="M109" i="1" s="1"/>
  <c r="I80" i="1"/>
  <c r="I47" i="1"/>
  <c r="I20" i="1"/>
  <c r="I19" i="1" s="1"/>
  <c r="G106" i="1"/>
  <c r="G80" i="1"/>
  <c r="G47" i="1"/>
  <c r="G40" i="1"/>
  <c r="K41" i="1"/>
  <c r="E106" i="1"/>
  <c r="K97" i="1"/>
  <c r="E80" i="1"/>
  <c r="K81" i="1"/>
  <c r="E47" i="1"/>
  <c r="E40" i="1"/>
  <c r="E20" i="1"/>
  <c r="E19" i="1" s="1"/>
  <c r="E10" i="1"/>
  <c r="E123" i="1"/>
  <c r="C33" i="1"/>
  <c r="M33" i="1" s="1"/>
  <c r="L97" i="1"/>
  <c r="L96" i="1" s="1"/>
  <c r="C96" i="1"/>
  <c r="M96" i="1" s="1"/>
  <c r="K86" i="1"/>
  <c r="L81" i="1"/>
  <c r="K72" i="1"/>
  <c r="L72" i="1"/>
  <c r="K64" i="1"/>
  <c r="K55" i="1"/>
  <c r="K49" i="1"/>
  <c r="D40" i="1"/>
  <c r="L35" i="1"/>
  <c r="D20" i="1"/>
  <c r="C20" i="1"/>
  <c r="K13" i="1"/>
  <c r="C126" i="1"/>
  <c r="D126" i="1"/>
  <c r="D47" i="1"/>
  <c r="H47" i="1"/>
  <c r="D33" i="1"/>
  <c r="N33" i="1" s="1"/>
  <c r="C10" i="1"/>
  <c r="G10" i="1"/>
  <c r="K23" i="1"/>
  <c r="K20" i="1" s="1"/>
  <c r="L55" i="1"/>
  <c r="D80" i="1"/>
  <c r="F106" i="1"/>
  <c r="J106" i="1"/>
  <c r="C47" i="1"/>
  <c r="C80" i="1"/>
  <c r="D96" i="1"/>
  <c r="N96" i="1" s="1"/>
  <c r="D106" i="1"/>
  <c r="N106" i="1" s="1"/>
  <c r="M126" i="1" l="1"/>
  <c r="O124" i="1"/>
  <c r="P13" i="1"/>
  <c r="N20" i="1"/>
  <c r="N40" i="1"/>
  <c r="N126" i="1"/>
  <c r="O126" i="1" s="1"/>
  <c r="M40" i="1"/>
  <c r="N10" i="1"/>
  <c r="N47" i="1"/>
  <c r="M20" i="1"/>
  <c r="K33" i="1"/>
  <c r="N80" i="1"/>
  <c r="L103" i="1"/>
  <c r="K126" i="1"/>
  <c r="K123" i="1" s="1"/>
  <c r="K109" i="1"/>
  <c r="K106" i="1" s="1"/>
  <c r="M80" i="1"/>
  <c r="M10" i="1"/>
  <c r="K96" i="1"/>
  <c r="M47" i="1"/>
  <c r="L33" i="1"/>
  <c r="L109" i="1"/>
  <c r="K103" i="1"/>
  <c r="J19" i="1"/>
  <c r="L20" i="1"/>
  <c r="L19" i="1" s="1"/>
  <c r="O13" i="1"/>
  <c r="O44" i="1"/>
  <c r="P21" i="1"/>
  <c r="P86" i="1"/>
  <c r="P35" i="1"/>
  <c r="P107" i="1"/>
  <c r="P23" i="1"/>
  <c r="P55" i="1"/>
  <c r="P64" i="1"/>
  <c r="P49" i="1"/>
  <c r="O125" i="1"/>
  <c r="O35" i="1"/>
  <c r="O49" i="1"/>
  <c r="O71" i="1"/>
  <c r="O41" i="1"/>
  <c r="P33" i="1"/>
  <c r="P81" i="1"/>
  <c r="P78" i="1"/>
  <c r="P71" i="1"/>
  <c r="P41" i="1"/>
  <c r="P97" i="1"/>
  <c r="O72" i="1"/>
  <c r="O97" i="1"/>
  <c r="O107" i="1"/>
  <c r="P72" i="1"/>
  <c r="P44" i="1"/>
  <c r="O81" i="1"/>
  <c r="O23" i="1"/>
  <c r="O21" i="1"/>
  <c r="O64" i="1"/>
  <c r="O86" i="1"/>
  <c r="P96" i="1"/>
  <c r="P109" i="1"/>
  <c r="O55" i="1"/>
  <c r="O103" i="1"/>
  <c r="O33" i="1"/>
  <c r="K80" i="1"/>
  <c r="L40" i="1"/>
  <c r="J39" i="1"/>
  <c r="K40" i="1"/>
  <c r="F39" i="1"/>
  <c r="F18" i="1" s="1"/>
  <c r="F17" i="1" s="1"/>
  <c r="F16" i="1" s="1"/>
  <c r="F119" i="1" s="1"/>
  <c r="L80" i="1"/>
  <c r="D39" i="1"/>
  <c r="L47" i="1"/>
  <c r="L126" i="1"/>
  <c r="H39" i="1"/>
  <c r="H18" i="1" s="1"/>
  <c r="H17" i="1" s="1"/>
  <c r="H16" i="1" s="1"/>
  <c r="K10" i="1"/>
  <c r="C106" i="1"/>
  <c r="M106" i="1" s="1"/>
  <c r="O106" i="1" s="1"/>
  <c r="I39" i="1"/>
  <c r="I18" i="1" s="1"/>
  <c r="I17" i="1" s="1"/>
  <c r="I16" i="1" s="1"/>
  <c r="G39" i="1"/>
  <c r="G18" i="1" s="1"/>
  <c r="G17" i="1" s="1"/>
  <c r="G16" i="1" s="1"/>
  <c r="E39" i="1"/>
  <c r="E18" i="1" s="1"/>
  <c r="E17" i="1" s="1"/>
  <c r="E16" i="1" s="1"/>
  <c r="K47" i="1"/>
  <c r="D19" i="1"/>
  <c r="C19" i="1"/>
  <c r="M19" i="1" s="1"/>
  <c r="C123" i="1"/>
  <c r="M123" i="1" s="1"/>
  <c r="C39" i="1"/>
  <c r="D123" i="1"/>
  <c r="N123" i="1" s="1"/>
  <c r="N19" i="1" l="1"/>
  <c r="O123" i="1"/>
  <c r="N39" i="1"/>
  <c r="L106" i="1"/>
  <c r="M39" i="1"/>
  <c r="L123" i="1"/>
  <c r="K19" i="1"/>
  <c r="J18" i="1"/>
  <c r="J17" i="1" s="1"/>
  <c r="J16" i="1" s="1"/>
  <c r="J127" i="1" s="1"/>
  <c r="P10" i="1"/>
  <c r="P20" i="1"/>
  <c r="P40" i="1"/>
  <c r="P47" i="1"/>
  <c r="O40" i="1"/>
  <c r="O80" i="1"/>
  <c r="P80" i="1"/>
  <c r="O109" i="1"/>
  <c r="O47" i="1"/>
  <c r="O10" i="1"/>
  <c r="O96" i="1"/>
  <c r="P19" i="1"/>
  <c r="P106" i="1"/>
  <c r="O20" i="1"/>
  <c r="O19" i="1"/>
  <c r="I127" i="1"/>
  <c r="E127" i="1"/>
  <c r="G127" i="1"/>
  <c r="L39" i="1"/>
  <c r="L18" i="1" s="1"/>
  <c r="H127" i="1"/>
  <c r="H119" i="1"/>
  <c r="F127" i="1"/>
  <c r="K39" i="1"/>
  <c r="I119" i="1"/>
  <c r="G119" i="1"/>
  <c r="E119" i="1"/>
  <c r="C18" i="1"/>
  <c r="M18" i="1" s="1"/>
  <c r="D18" i="1"/>
  <c r="N18" i="1" s="1"/>
  <c r="L17" i="1" l="1"/>
  <c r="J119" i="1"/>
  <c r="P39" i="1"/>
  <c r="P18" i="1"/>
  <c r="O39" i="1"/>
  <c r="O18" i="1"/>
  <c r="K18" i="1"/>
  <c r="C17" i="1"/>
  <c r="M17" i="1" s="1"/>
  <c r="D17" i="1"/>
  <c r="N17" i="1" s="1"/>
  <c r="K17" i="1" l="1"/>
  <c r="K16" i="1" s="1"/>
  <c r="K119" i="1" s="1"/>
  <c r="L16" i="1"/>
  <c r="P17" i="1"/>
  <c r="O17" i="1"/>
  <c r="C16" i="1"/>
  <c r="M16" i="1" s="1"/>
  <c r="D16" i="1"/>
  <c r="N16" i="1" s="1"/>
  <c r="L127" i="1" l="1"/>
  <c r="L119" i="1"/>
  <c r="K127" i="1"/>
  <c r="P16" i="1"/>
  <c r="O16" i="1"/>
  <c r="C119" i="1"/>
  <c r="D119" i="1"/>
  <c r="D121" i="1" s="1"/>
  <c r="F120" i="1" s="1"/>
  <c r="F121" i="1" s="1"/>
  <c r="C127" i="1"/>
  <c r="M127" i="1" s="1"/>
  <c r="D127" i="1"/>
  <c r="N127" i="1" s="1"/>
  <c r="N119" i="1" l="1"/>
  <c r="O127" i="1"/>
  <c r="H120" i="1"/>
  <c r="H121" i="1" s="1"/>
  <c r="J120" i="1" l="1"/>
  <c r="J121" i="1" s="1"/>
  <c r="L121" i="1" s="1"/>
  <c r="N121" i="1"/>
</calcChain>
</file>

<file path=xl/sharedStrings.xml><?xml version="1.0" encoding="utf-8"?>
<sst xmlns="http://schemas.openxmlformats.org/spreadsheetml/2006/main" count="152" uniqueCount="140">
  <si>
    <t>VSIA "Latvijas Radio" plānotā un faktiskā naudas plūsma un darbības rādītāji</t>
  </si>
  <si>
    <t>EKK kods</t>
  </si>
  <si>
    <t>I ceturksnis</t>
  </si>
  <si>
    <t>II ceturksnis</t>
  </si>
  <si>
    <t>IIIceturksnis</t>
  </si>
  <si>
    <t>IV ceturksnis</t>
  </si>
  <si>
    <t>Plāns</t>
  </si>
  <si>
    <t>Izpilde</t>
  </si>
  <si>
    <t>I. Finanšu rādītāji</t>
  </si>
  <si>
    <t>Ieņēmumi - kopā</t>
  </si>
  <si>
    <t>Valsts budžeta dotācija</t>
  </si>
  <si>
    <t>Transferts</t>
  </si>
  <si>
    <t>Pašu ieņēmumi no uzņēmējdarbības - kopā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</si>
  <si>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</si>
  <si>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</si>
  <si>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</si>
  <si>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</si>
  <si>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</si>
  <si>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</si>
  <si>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</si>
  <si>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</si>
  <si>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</si>
  <si>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</si>
  <si>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</si>
  <si>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</si>
  <si>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</si>
  <si>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</si>
  <si>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speciālas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</si>
  <si>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</si>
  <si>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</si>
  <si>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</si>
  <si>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</si>
  <si>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</si>
  <si>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</si>
  <si>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</si>
  <si>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</si>
  <si>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</si>
  <si>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</si>
  <si>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</si>
  <si>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</si>
  <si>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</si>
  <si>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</si>
  <si>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</si>
  <si>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</si>
  <si>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</si>
  <si>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</si>
  <si>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</si>
  <si>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</si>
  <si>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</si>
  <si>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</si>
  <si>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</si>
  <si>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</si>
  <si>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 xml:space="preserve">Izdevumi par atkritumu savākšanu, izvešanu no apdzīvotām vietām </t>
  </si>
  <si>
    <t>Izdevumi par pārējiem komunālajiem pakalpojumiem</t>
  </si>
  <si>
    <t>Iestādes administratīvie izdevumi un ar iestādes darbības nodrošināšanu saistītie izdevumi</t>
  </si>
  <si>
    <t>Administratīvie izdevumi un sabiedriskās attiecības</t>
  </si>
  <si>
    <t>Auditoru, tulku pakalpojumi, izdevumi par iestāžu pasūtītajiem pētījumiem</t>
  </si>
  <si>
    <t>Izdevumi par transporta pakalpojumiem</t>
  </si>
  <si>
    <t>Normatīvajos aktos noteiktie darba devēja veselības izdevumi darba ņēmējam</t>
  </si>
  <si>
    <t>Izdevumi par saņemtajiem apmācību pakalpojumiem</t>
  </si>
  <si>
    <t>Maksājumu pakalpojumi un komisijas</t>
  </si>
  <si>
    <t>Ārvalstīs strādājošo darbinieku dzīvokļa īres un komunālo izdevumu kompensācija</t>
  </si>
  <si>
    <t>Pārējie iestādes administratīvie izdevumi</t>
  </si>
  <si>
    <t>Remontdarbi un iestāžu uzturēšanas pakalpojumi (izņemot kapitālo remontu)</t>
  </si>
  <si>
    <t>Ēku, 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</si>
  <si>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</si>
  <si>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</si>
  <si>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</si>
  <si>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</si>
  <si>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</si>
  <si>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</si>
  <si>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</si>
  <si>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</si>
  <si>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</si>
  <si>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</si>
  <si>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</si>
  <si>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</si>
  <si>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</si>
  <si>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</si>
  <si>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</si>
  <si>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</si>
  <si>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</si>
  <si>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</si>
  <si>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</si>
  <si>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</si>
  <si>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</si>
  <si>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</si>
  <si>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</si>
  <si>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</si>
  <si>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</si>
  <si>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</si>
  <si>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</si>
  <si>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</si>
  <si>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</si>
  <si>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</si>
  <si>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</si>
  <si>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</si>
  <si>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</si>
  <si>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</si>
  <si>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Uzņēmuma ienākuma nodoklis</t>
  </si>
  <si>
    <t>Pārējie budžeta iestāžu pārskaitītie nodokļi un nodevas</t>
  </si>
  <si>
    <t>Maksājumi par budžeta iestādēm piemērotajām sankcijām</t>
  </si>
  <si>
    <t>Procentu izdevumi</t>
  </si>
  <si>
    <t>Procentu maksājumi iekšzemes kredītiestādēm</t>
  </si>
  <si>
    <t>Budžeta iestāžu līzinga procentu maksājumi</t>
  </si>
  <si>
    <t>Pamatkapitāla veidošana</t>
  </si>
  <si>
    <t>Nemateriālie ieguldījumi</t>
  </si>
  <si>
    <t>Licences, koncesijas un patenti, preču zīmes un līdzīgas tiesības</t>
  </si>
  <si>
    <t>Pamatlīdzekļi</t>
  </si>
  <si>
    <t>Tehnoloģiskās mašīnas un iekārtas</t>
  </si>
  <si>
    <t>Pārējie pamatlīdzekļi</t>
  </si>
  <si>
    <t>Transportlīdzekļi</t>
  </si>
  <si>
    <t>Datortehnika, sakaru un cita biroju tehnika</t>
  </si>
  <si>
    <t>Pārējie iepriekš neklasificētie pamatlīdzekļi</t>
  </si>
  <si>
    <t>Pamatlīdzekļu izveidošana un nepabeigtā būvniecība</t>
  </si>
  <si>
    <t>Kapitālais remonts un rekonstrukcija</t>
  </si>
  <si>
    <t>Ilgtermiņa ieguldījumi nomātajos pamatlīdzekļos</t>
  </si>
  <si>
    <t>Fiskālā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</si>
  <si>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</si>
  <si>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</si>
  <si>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</si>
  <si>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Ieņēmumi kopā:</t>
  </si>
  <si>
    <t>Valsts Budžeta dotācija</t>
  </si>
  <si>
    <t>Transferts no kultūras ministrijas</t>
  </si>
  <si>
    <t>Pašu ieņēmumi</t>
  </si>
  <si>
    <t>Izdevumi kopā:</t>
  </si>
  <si>
    <t>Štata vietas</t>
  </si>
  <si>
    <t>Darbinieku skaits</t>
  </si>
  <si>
    <t>Uzņēmuma vadītājs_____________________</t>
  </si>
  <si>
    <t>Sagatavoja___________________________</t>
  </si>
  <si>
    <t>I.Rone 67206668</t>
  </si>
  <si>
    <t>II. Ieņēmumu un izdevumu ekonomiskais aprēķins</t>
  </si>
  <si>
    <t>2023.gads</t>
  </si>
  <si>
    <t>2023.gadā</t>
  </si>
  <si>
    <t>Pārskata perioda
 (3, 6, 9, 12 mēnešu) plāna un izpildes starpība</t>
  </si>
  <si>
    <t>"Izpilde"-" Plāns"</t>
  </si>
  <si>
    <t>Sabiedriskā pasūtījuma izstrādes, uzskaites un izpildes uzraudzības kārtības nolikuma</t>
  </si>
  <si>
    <t>Pielikums Nr. 2 "Plānotā un faktiskā naudas plūsma"</t>
  </si>
  <si>
    <t>%</t>
  </si>
  <si>
    <t>Pārskata perioda
 (3, 6, 9,12 mēnešu)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</si>
</sst>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9"/>
      <color indexed="8"/>
      <name val="Times New Roman"/>
      <family val="1"/>
      <charset val="186"/>
    </font>
    <font>
      <b/>
      <sz val="10"/>
      <color indexed="9"/>
      <name val="Times New Roman"/>
      <family val="1"/>
      <charset val="186"/>
    </font>
    <font>
      <sz val="12"/>
      <name val="Times New Roman"/>
      <family val="1"/>
    </font>
    <font>
      <u/>
      <sz val="11"/>
      <color theme="10"/>
      <name val="Calibri"/>
      <family val="2"/>
      <charset val="186"/>
    </font>
    <font>
      <u/>
      <sz val="10"/>
      <color indexed="12"/>
      <name val="MS Sans Serif"/>
      <family val="2"/>
      <charset val="186"/>
    </font>
    <font>
      <sz val="10"/>
      <color theme="0" tint="-0.499984740745262"/>
      <name val="Times New Roman"/>
      <family val="1"/>
      <charset val="186"/>
    </font>
    <font>
      <sz val="8"/>
      <color theme="0" tint="-0.499984740745262"/>
      <name val="Times New Roman"/>
      <family val="1"/>
      <charset val="186"/>
    </font>
    <font>
      <b/>
      <sz val="10"/>
      <color theme="0" tint="-0.1499984740745262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206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4" fillId="0" borderId="0" xfId="0" applyFont="1"/>
    <xf numFmtId="3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0" fontId="9" fillId="0" borderId="0" xfId="0" applyFont="1"/>
    <xf numFmtId="3" fontId="1" fillId="0" borderId="4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0" fontId="14" fillId="0" borderId="0" xfId="0" applyFont="1"/>
    <xf numFmtId="0" fontId="15" fillId="0" borderId="11" xfId="0" applyFont="1" applyBorder="1" applyAlignment="1">
      <alignment vertical="top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6" fillId="0" borderId="13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7" fillId="0" borderId="0" xfId="0" applyFont="1"/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right" vertical="top" wrapText="1"/>
    </xf>
    <xf numFmtId="0" fontId="7" fillId="0" borderId="14" xfId="0" applyFont="1" applyBorder="1" applyAlignment="1">
      <alignment horizontal="left" vertical="top" wrapText="1"/>
    </xf>
    <xf numFmtId="0" fontId="19" fillId="0" borderId="0" xfId="0" applyFont="1"/>
    <xf numFmtId="0" fontId="7" fillId="0" borderId="13" xfId="0" applyFont="1" applyBorder="1" applyAlignment="1" applyProtection="1">
      <alignment horizontal="righ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9" fillId="0" borderId="0" xfId="0" applyFont="1" applyProtection="1"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 applyProtection="1">
      <alignment vertical="top" wrapText="1"/>
      <protection locked="0"/>
    </xf>
    <xf numFmtId="0" fontId="18" fillId="8" borderId="17" xfId="0" applyFont="1" applyFill="1" applyBorder="1" applyAlignment="1">
      <alignment horizontal="left" vertical="top" wrapText="1"/>
    </xf>
    <xf numFmtId="0" fontId="18" fillId="8" borderId="10" xfId="0" applyFont="1" applyFill="1" applyBorder="1" applyAlignment="1">
      <alignment vertical="top" wrapText="1"/>
    </xf>
    <xf numFmtId="3" fontId="1" fillId="8" borderId="3" xfId="0" applyNumberFormat="1" applyFont="1" applyFill="1" applyBorder="1" applyAlignment="1">
      <alignment horizontal="left" vertical="top"/>
    </xf>
    <xf numFmtId="0" fontId="7" fillId="0" borderId="18" xfId="0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21" fillId="0" borderId="0" xfId="0" applyFont="1"/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22" fillId="0" borderId="0" xfId="0" applyFont="1"/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vertical="top" wrapText="1"/>
    </xf>
    <xf numFmtId="0" fontId="15" fillId="0" borderId="13" xfId="0" applyFont="1" applyBorder="1" applyAlignment="1">
      <alignment horizontal="left" vertical="top" wrapText="1"/>
    </xf>
    <xf numFmtId="0" fontId="1" fillId="0" borderId="0" xfId="0" applyFont="1"/>
    <xf numFmtId="0" fontId="15" fillId="0" borderId="13" xfId="0" applyFont="1" applyBorder="1" applyAlignment="1">
      <alignment horizontal="right" vertical="top" wrapText="1"/>
    </xf>
    <xf numFmtId="0" fontId="2" fillId="0" borderId="0" xfId="0" applyFont="1"/>
    <xf numFmtId="0" fontId="15" fillId="0" borderId="15" xfId="0" applyFont="1" applyBorder="1" applyAlignment="1">
      <alignment horizontal="right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9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16" fillId="0" borderId="17" xfId="0" applyFont="1" applyBorder="1"/>
    <xf numFmtId="0" fontId="15" fillId="0" borderId="10" xfId="0" applyFont="1" applyBorder="1" applyAlignment="1">
      <alignment wrapText="1"/>
    </xf>
    <xf numFmtId="0" fontId="16" fillId="0" borderId="10" xfId="0" applyFont="1" applyBorder="1" applyAlignment="1">
      <alignment horizontal="left" wrapText="1"/>
    </xf>
    <xf numFmtId="0" fontId="7" fillId="2" borderId="17" xfId="0" applyFont="1" applyFill="1" applyBorder="1" applyAlignment="1">
      <alignment horizontal="right" vertical="top"/>
    </xf>
    <xf numFmtId="0" fontId="7" fillId="2" borderId="10" xfId="0" applyFont="1" applyFill="1" applyBorder="1" applyAlignment="1">
      <alignment vertical="top"/>
    </xf>
    <xf numFmtId="0" fontId="7" fillId="8" borderId="11" xfId="0" applyFont="1" applyFill="1" applyBorder="1" applyAlignment="1">
      <alignment horizontal="right" vertical="top"/>
    </xf>
    <xf numFmtId="0" fontId="7" fillId="8" borderId="12" xfId="0" applyFont="1" applyFill="1" applyBorder="1" applyAlignment="1">
      <alignment vertical="top"/>
    </xf>
    <xf numFmtId="0" fontId="7" fillId="0" borderId="17" xfId="0" applyFont="1" applyBorder="1" applyAlignment="1">
      <alignment horizontal="right" vertical="top"/>
    </xf>
    <xf numFmtId="0" fontId="7" fillId="0" borderId="10" xfId="0" applyFont="1" applyBorder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3" fontId="1" fillId="7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3" fontId="1" fillId="0" borderId="0" xfId="0" applyNumberFormat="1" applyFont="1"/>
    <xf numFmtId="3" fontId="27" fillId="0" borderId="0" xfId="0" applyNumberFormat="1" applyFont="1"/>
    <xf numFmtId="0" fontId="26" fillId="0" borderId="0" xfId="0" applyFont="1" applyAlignment="1">
      <alignment vertical="top"/>
    </xf>
    <xf numFmtId="0" fontId="28" fillId="0" borderId="0" xfId="0" applyFont="1" applyAlignment="1">
      <alignment wrapText="1"/>
    </xf>
    <xf numFmtId="0" fontId="28" fillId="0" borderId="0" xfId="0" applyFont="1"/>
    <xf numFmtId="3" fontId="24" fillId="0" borderId="0" xfId="0" applyNumberFormat="1" applyFont="1"/>
    <xf numFmtId="3" fontId="25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25" fillId="0" borderId="0" xfId="0" applyNumberFormat="1" applyFont="1" applyAlignment="1">
      <alignment horizontal="centerContinuous"/>
    </xf>
    <xf numFmtId="3" fontId="23" fillId="0" borderId="0" xfId="0" applyNumberFormat="1" applyFont="1" applyAlignment="1">
      <alignment horizontal="centerContinuous"/>
    </xf>
    <xf numFmtId="0" fontId="30" fillId="0" borderId="0" xfId="2" applyFont="1" applyAlignment="1" applyProtection="1"/>
    <xf numFmtId="3" fontId="1" fillId="7" borderId="4" xfId="0" applyNumberFormat="1" applyFont="1" applyFill="1" applyBorder="1" applyAlignment="1">
      <alignment horizontal="center" vertical="top"/>
    </xf>
    <xf numFmtId="0" fontId="7" fillId="7" borderId="14" xfId="0" applyFont="1" applyFill="1" applyBorder="1" applyAlignment="1">
      <alignment vertical="top" wrapText="1"/>
    </xf>
    <xf numFmtId="0" fontId="32" fillId="0" borderId="0" xfId="0" applyFont="1"/>
    <xf numFmtId="3" fontId="31" fillId="0" borderId="0" xfId="0" applyNumberFormat="1" applyFont="1"/>
    <xf numFmtId="0" fontId="15" fillId="7" borderId="14" xfId="0" applyFont="1" applyFill="1" applyBorder="1" applyAlignment="1">
      <alignment vertical="top" wrapText="1"/>
    </xf>
    <xf numFmtId="0" fontId="15" fillId="7" borderId="16" xfId="0" applyFont="1" applyFill="1" applyBorder="1" applyAlignment="1">
      <alignment vertical="top" wrapText="1"/>
    </xf>
    <xf numFmtId="0" fontId="7" fillId="7" borderId="14" xfId="0" applyFont="1" applyFill="1" applyBorder="1" applyAlignment="1" applyProtection="1">
      <alignment horizontal="left" vertical="top" wrapText="1"/>
      <protection locked="0"/>
    </xf>
    <xf numFmtId="3" fontId="2" fillId="9" borderId="3" xfId="0" applyNumberFormat="1" applyFont="1" applyFill="1" applyBorder="1" applyAlignment="1">
      <alignment vertical="top"/>
    </xf>
    <xf numFmtId="0" fontId="9" fillId="0" borderId="5" xfId="0" applyFont="1" applyBorder="1" applyAlignment="1">
      <alignment horizontal="center" wrapText="1"/>
    </xf>
    <xf numFmtId="3" fontId="35" fillId="9" borderId="3" xfId="0" applyNumberFormat="1" applyFont="1" applyFill="1" applyBorder="1"/>
    <xf numFmtId="3" fontId="35" fillId="9" borderId="4" xfId="0" applyNumberFormat="1" applyFont="1" applyFill="1" applyBorder="1"/>
    <xf numFmtId="0" fontId="7" fillId="8" borderId="20" xfId="0" applyFont="1" applyFill="1" applyBorder="1" applyAlignment="1">
      <alignment horizontal="right" vertical="top"/>
    </xf>
    <xf numFmtId="0" fontId="7" fillId="8" borderId="21" xfId="0" applyFont="1" applyFill="1" applyBorder="1" applyAlignment="1">
      <alignment vertical="top"/>
    </xf>
    <xf numFmtId="0" fontId="7" fillId="0" borderId="3" xfId="0" applyFont="1" applyBorder="1" applyAlignment="1">
      <alignment horizontal="right" vertical="top"/>
    </xf>
    <xf numFmtId="0" fontId="26" fillId="0" borderId="3" xfId="0" applyFont="1" applyBorder="1" applyAlignment="1">
      <alignment vertical="top"/>
    </xf>
    <xf numFmtId="0" fontId="26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33" fillId="10" borderId="3" xfId="0" applyFont="1" applyFill="1" applyBorder="1"/>
    <xf numFmtId="0" fontId="9" fillId="10" borderId="3" xfId="0" applyFont="1" applyFill="1" applyBorder="1"/>
    <xf numFmtId="3" fontId="13" fillId="10" borderId="3" xfId="0" applyNumberFormat="1" applyFont="1" applyFill="1" applyBorder="1" applyAlignment="1">
      <alignment vertical="top"/>
    </xf>
    <xf numFmtId="0" fontId="8" fillId="10" borderId="8" xfId="0" applyFont="1" applyFill="1" applyBorder="1" applyAlignment="1">
      <alignment horizontal="center" vertical="center"/>
    </xf>
    <xf numFmtId="0" fontId="11" fillId="10" borderId="10" xfId="1" applyFont="1" applyFill="1" applyBorder="1"/>
    <xf numFmtId="0" fontId="12" fillId="10" borderId="8" xfId="0" applyFont="1" applyFill="1" applyBorder="1" applyAlignment="1">
      <alignment horizontal="right" vertical="top" wrapText="1"/>
    </xf>
    <xf numFmtId="0" fontId="7" fillId="10" borderId="9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3" fontId="35" fillId="0" borderId="23" xfId="0" applyNumberFormat="1" applyFont="1" applyBorder="1"/>
    <xf numFmtId="3" fontId="2" fillId="0" borderId="0" xfId="0" applyNumberFormat="1" applyFont="1" applyAlignment="1">
      <alignment horizontal="right" vertical="top"/>
    </xf>
    <xf numFmtId="3" fontId="2" fillId="9" borderId="3" xfId="0" applyNumberFormat="1" applyFont="1" applyFill="1" applyBorder="1" applyAlignment="1">
      <alignment horizontal="right" vertical="top"/>
    </xf>
    <xf numFmtId="3" fontId="27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wrapText="1"/>
    </xf>
    <xf numFmtId="0" fontId="16" fillId="0" borderId="17" xfId="0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3" fontId="1" fillId="0" borderId="13" xfId="0" applyNumberFormat="1" applyFont="1" applyBorder="1" applyAlignment="1">
      <alignment vertical="top"/>
    </xf>
    <xf numFmtId="3" fontId="2" fillId="3" borderId="13" xfId="0" applyNumberFormat="1" applyFont="1" applyFill="1" applyBorder="1" applyAlignment="1">
      <alignment vertical="top"/>
    </xf>
    <xf numFmtId="3" fontId="13" fillId="10" borderId="3" xfId="0" applyNumberFormat="1" applyFont="1" applyFill="1" applyBorder="1" applyAlignment="1">
      <alignment vertical="center"/>
    </xf>
    <xf numFmtId="3" fontId="13" fillId="10" borderId="3" xfId="0" applyNumberFormat="1" applyFont="1" applyFill="1" applyBorder="1" applyAlignment="1">
      <alignment horizontal="right" vertical="center"/>
    </xf>
    <xf numFmtId="1" fontId="13" fillId="10" borderId="3" xfId="0" applyNumberFormat="1" applyFont="1" applyFill="1" applyBorder="1" applyAlignment="1">
      <alignment vertical="center"/>
    </xf>
    <xf numFmtId="3" fontId="14" fillId="10" borderId="3" xfId="0" applyNumberFormat="1" applyFont="1" applyFill="1" applyBorder="1" applyAlignment="1">
      <alignment vertical="center"/>
    </xf>
    <xf numFmtId="3" fontId="1" fillId="8" borderId="3" xfId="0" applyNumberFormat="1" applyFont="1" applyFill="1" applyBorder="1" applyAlignment="1">
      <alignment horizontal="left" vertical="center"/>
    </xf>
    <xf numFmtId="3" fontId="1" fillId="8" borderId="3" xfId="0" applyNumberFormat="1" applyFont="1" applyFill="1" applyBorder="1" applyAlignment="1">
      <alignment horizontal="right" vertical="center"/>
    </xf>
    <xf numFmtId="3" fontId="34" fillId="6" borderId="3" xfId="0" applyNumberFormat="1" applyFont="1" applyFill="1" applyBorder="1" applyAlignment="1">
      <alignment vertical="center"/>
    </xf>
    <xf numFmtId="1" fontId="9" fillId="6" borderId="3" xfId="0" applyNumberFormat="1" applyFont="1" applyFill="1" applyBorder="1" applyAlignment="1">
      <alignment vertical="center"/>
    </xf>
    <xf numFmtId="3" fontId="9" fillId="6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horizontal="right" vertical="center"/>
    </xf>
    <xf numFmtId="3" fontId="1" fillId="5" borderId="3" xfId="0" applyNumberFormat="1" applyFont="1" applyFill="1" applyBorder="1" applyAlignment="1">
      <alignment vertical="center"/>
    </xf>
    <xf numFmtId="2" fontId="17" fillId="7" borderId="22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vertical="top"/>
    </xf>
    <xf numFmtId="3" fontId="1" fillId="3" borderId="23" xfId="0" applyNumberFormat="1" applyFont="1" applyFill="1" applyBorder="1" applyAlignment="1">
      <alignment vertical="top"/>
    </xf>
    <xf numFmtId="3" fontId="1" fillId="3" borderId="23" xfId="0" applyNumberFormat="1" applyFont="1" applyFill="1" applyBorder="1" applyAlignment="1">
      <alignment horizontal="right" vertical="top"/>
    </xf>
    <xf numFmtId="3" fontId="36" fillId="3" borderId="23" xfId="0" applyNumberFormat="1" applyFont="1" applyFill="1" applyBorder="1" applyAlignment="1">
      <alignment vertical="top"/>
    </xf>
    <xf numFmtId="3" fontId="13" fillId="3" borderId="23" xfId="0" applyNumberFormat="1" applyFont="1" applyFill="1" applyBorder="1"/>
    <xf numFmtId="3" fontId="9" fillId="3" borderId="23" xfId="0" applyNumberFormat="1" applyFont="1" applyFill="1" applyBorder="1" applyAlignment="1">
      <alignment horizontal="right"/>
    </xf>
    <xf numFmtId="3" fontId="1" fillId="0" borderId="23" xfId="0" applyNumberFormat="1" applyFont="1" applyBorder="1" applyAlignment="1">
      <alignment vertical="top"/>
    </xf>
    <xf numFmtId="4" fontId="1" fillId="0" borderId="23" xfId="0" applyNumberFormat="1" applyFont="1" applyBorder="1" applyAlignment="1">
      <alignment vertical="top"/>
    </xf>
    <xf numFmtId="3" fontId="1" fillId="0" borderId="23" xfId="0" applyNumberFormat="1" applyFont="1" applyBorder="1" applyAlignment="1">
      <alignment horizontal="right" vertical="top"/>
    </xf>
    <xf numFmtId="3" fontId="2" fillId="3" borderId="23" xfId="0" applyNumberFormat="1" applyFont="1" applyFill="1" applyBorder="1" applyAlignment="1">
      <alignment vertical="top"/>
    </xf>
    <xf numFmtId="3" fontId="2" fillId="3" borderId="23" xfId="0" applyNumberFormat="1" applyFont="1" applyFill="1" applyBorder="1" applyAlignment="1">
      <alignment horizontal="right" vertical="top"/>
    </xf>
    <xf numFmtId="3" fontId="4" fillId="3" borderId="23" xfId="0" applyNumberFormat="1" applyFont="1" applyFill="1" applyBorder="1" applyAlignment="1">
      <alignment vertical="top"/>
    </xf>
    <xf numFmtId="3" fontId="1" fillId="0" borderId="13" xfId="0" applyNumberFormat="1" applyFont="1" applyBorder="1" applyAlignment="1">
      <alignment horizontal="left" vertical="top"/>
    </xf>
    <xf numFmtId="3" fontId="1" fillId="0" borderId="23" xfId="0" applyNumberFormat="1" applyFont="1" applyBorder="1" applyAlignment="1">
      <alignment horizontal="left" vertical="top"/>
    </xf>
    <xf numFmtId="3" fontId="4" fillId="0" borderId="23" xfId="0" applyNumberFormat="1" applyFont="1" applyBorder="1"/>
    <xf numFmtId="3" fontId="2" fillId="0" borderId="13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right" vertical="top"/>
    </xf>
    <xf numFmtId="3" fontId="35" fillId="3" borderId="23" xfId="0" applyNumberFormat="1" applyFont="1" applyFill="1" applyBorder="1"/>
    <xf numFmtId="3" fontId="4" fillId="3" borderId="23" xfId="0" applyNumberFormat="1" applyFont="1" applyFill="1" applyBorder="1"/>
    <xf numFmtId="4" fontId="2" fillId="0" borderId="23" xfId="0" applyNumberFormat="1" applyFont="1" applyBorder="1" applyAlignment="1">
      <alignment horizontal="center" vertical="top"/>
    </xf>
    <xf numFmtId="3" fontId="2" fillId="3" borderId="13" xfId="0" applyNumberFormat="1" applyFont="1" applyFill="1" applyBorder="1" applyAlignment="1">
      <alignment horizontal="right" vertical="top"/>
    </xf>
    <xf numFmtId="3" fontId="2" fillId="3" borderId="13" xfId="0" applyNumberFormat="1" applyFont="1" applyFill="1" applyBorder="1" applyAlignment="1" applyProtection="1">
      <alignment horizontal="right" vertical="top"/>
      <protection locked="0"/>
    </xf>
    <xf numFmtId="3" fontId="2" fillId="3" borderId="23" xfId="0" applyNumberFormat="1" applyFont="1" applyFill="1" applyBorder="1" applyAlignment="1" applyProtection="1">
      <alignment vertical="top"/>
      <protection locked="0"/>
    </xf>
    <xf numFmtId="3" fontId="2" fillId="3" borderId="23" xfId="0" applyNumberFormat="1" applyFont="1" applyFill="1" applyBorder="1" applyAlignment="1" applyProtection="1">
      <alignment horizontal="right" vertical="top"/>
      <protection locked="0"/>
    </xf>
    <xf numFmtId="3" fontId="2" fillId="3" borderId="13" xfId="0" applyNumberFormat="1" applyFont="1" applyFill="1" applyBorder="1" applyAlignment="1" applyProtection="1">
      <alignment horizontal="center" vertical="top"/>
      <protection locked="0"/>
    </xf>
    <xf numFmtId="4" fontId="2" fillId="3" borderId="23" xfId="0" applyNumberFormat="1" applyFont="1" applyFill="1" applyBorder="1" applyAlignment="1">
      <alignment horizontal="right" vertical="top"/>
    </xf>
    <xf numFmtId="3" fontId="2" fillId="3" borderId="23" xfId="0" applyNumberFormat="1" applyFont="1" applyFill="1" applyBorder="1" applyAlignment="1" applyProtection="1">
      <alignment horizontal="center" vertical="top"/>
      <protection locked="0"/>
    </xf>
    <xf numFmtId="4" fontId="1" fillId="0" borderId="13" xfId="0" applyNumberFormat="1" applyFont="1" applyBorder="1" applyAlignment="1">
      <alignment horizontal="left" vertical="top"/>
    </xf>
    <xf numFmtId="3" fontId="1" fillId="7" borderId="23" xfId="0" applyNumberFormat="1" applyFont="1" applyFill="1" applyBorder="1"/>
    <xf numFmtId="3" fontId="2" fillId="3" borderId="13" xfId="0" applyNumberFormat="1" applyFont="1" applyFill="1" applyBorder="1" applyAlignment="1">
      <alignment horizontal="center" vertical="top"/>
    </xf>
    <xf numFmtId="3" fontId="2" fillId="3" borderId="23" xfId="0" applyNumberFormat="1" applyFont="1" applyFill="1" applyBorder="1" applyAlignment="1">
      <alignment horizontal="center" vertical="top"/>
    </xf>
    <xf numFmtId="4" fontId="2" fillId="3" borderId="23" xfId="0" applyNumberFormat="1" applyFont="1" applyFill="1" applyBorder="1" applyAlignment="1">
      <alignment horizontal="center" vertical="top"/>
    </xf>
    <xf numFmtId="3" fontId="2" fillId="3" borderId="13" xfId="0" applyNumberFormat="1" applyFont="1" applyFill="1" applyBorder="1" applyAlignment="1">
      <alignment horizontal="right" vertical="center"/>
    </xf>
    <xf numFmtId="3" fontId="2" fillId="3" borderId="23" xfId="0" applyNumberFormat="1" applyFont="1" applyFill="1" applyBorder="1" applyAlignment="1">
      <alignment vertical="center"/>
    </xf>
    <xf numFmtId="3" fontId="2" fillId="3" borderId="23" xfId="0" applyNumberFormat="1" applyFont="1" applyFill="1" applyBorder="1" applyAlignment="1">
      <alignment horizontal="right" vertical="center"/>
    </xf>
    <xf numFmtId="3" fontId="35" fillId="3" borderId="23" xfId="0" applyNumberFormat="1" applyFont="1" applyFill="1" applyBorder="1" applyAlignment="1">
      <alignment vertical="center"/>
    </xf>
    <xf numFmtId="1" fontId="4" fillId="3" borderId="23" xfId="0" applyNumberFormat="1" applyFont="1" applyFill="1" applyBorder="1" applyAlignment="1">
      <alignment vertical="center"/>
    </xf>
    <xf numFmtId="1" fontId="4" fillId="3" borderId="23" xfId="0" applyNumberFormat="1" applyFont="1" applyFill="1" applyBorder="1"/>
    <xf numFmtId="3" fontId="1" fillId="8" borderId="13" xfId="0" applyNumberFormat="1" applyFont="1" applyFill="1" applyBorder="1" applyAlignment="1">
      <alignment horizontal="left" vertical="top"/>
    </xf>
    <xf numFmtId="3" fontId="1" fillId="8" borderId="23" xfId="0" applyNumberFormat="1" applyFont="1" applyFill="1" applyBorder="1" applyAlignment="1">
      <alignment horizontal="left" vertical="top"/>
    </xf>
    <xf numFmtId="3" fontId="1" fillId="0" borderId="23" xfId="0" applyNumberFormat="1" applyFont="1" applyBorder="1" applyAlignment="1">
      <alignment horizontal="left" vertical="center"/>
    </xf>
    <xf numFmtId="3" fontId="1" fillId="0" borderId="23" xfId="0" applyNumberFormat="1" applyFont="1" applyBorder="1" applyAlignment="1">
      <alignment horizontal="right" vertical="center"/>
    </xf>
    <xf numFmtId="3" fontId="34" fillId="7" borderId="23" xfId="0" applyNumberFormat="1" applyFont="1" applyFill="1" applyBorder="1" applyAlignment="1">
      <alignment vertical="center"/>
    </xf>
    <xf numFmtId="3" fontId="9" fillId="7" borderId="23" xfId="0" applyNumberFormat="1" applyFont="1" applyFill="1" applyBorder="1" applyAlignment="1">
      <alignment vertical="center"/>
    </xf>
    <xf numFmtId="3" fontId="35" fillId="7" borderId="23" xfId="0" applyNumberFormat="1" applyFont="1" applyFill="1" applyBorder="1"/>
    <xf numFmtId="3" fontId="4" fillId="7" borderId="23" xfId="0" applyNumberFormat="1" applyFont="1" applyFill="1" applyBorder="1"/>
    <xf numFmtId="3" fontId="4" fillId="3" borderId="23" xfId="0" applyNumberFormat="1" applyFont="1" applyFill="1" applyBorder="1" applyAlignment="1">
      <alignment vertical="center"/>
    </xf>
    <xf numFmtId="3" fontId="1" fillId="0" borderId="13" xfId="0" applyNumberFormat="1" applyFont="1" applyBorder="1" applyAlignment="1">
      <alignment horizontal="right" vertical="center"/>
    </xf>
    <xf numFmtId="3" fontId="34" fillId="7" borderId="23" xfId="0" applyNumberFormat="1" applyFont="1" applyFill="1" applyBorder="1" applyAlignment="1">
      <alignment horizontal="center" vertical="center"/>
    </xf>
    <xf numFmtId="3" fontId="9" fillId="7" borderId="23" xfId="0" applyNumberFormat="1" applyFont="1" applyFill="1" applyBorder="1" applyAlignment="1">
      <alignment horizontal="right" vertical="center"/>
    </xf>
    <xf numFmtId="3" fontId="2" fillId="0" borderId="13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35" fillId="7" borderId="23" xfId="0" applyNumberFormat="1" applyFont="1" applyFill="1" applyBorder="1" applyAlignment="1">
      <alignment vertical="center"/>
    </xf>
    <xf numFmtId="3" fontId="4" fillId="7" borderId="23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left" vertical="top"/>
    </xf>
    <xf numFmtId="3" fontId="2" fillId="3" borderId="23" xfId="0" applyNumberFormat="1" applyFont="1" applyFill="1" applyBorder="1" applyAlignment="1">
      <alignment horizontal="left" vertical="top"/>
    </xf>
    <xf numFmtId="3" fontId="34" fillId="7" borderId="23" xfId="0" applyNumberFormat="1" applyFont="1" applyFill="1" applyBorder="1"/>
    <xf numFmtId="3" fontId="9" fillId="7" borderId="23" xfId="0" applyNumberFormat="1" applyFont="1" applyFill="1" applyBorder="1"/>
    <xf numFmtId="3" fontId="1" fillId="8" borderId="23" xfId="0" applyNumberFormat="1" applyFont="1" applyFill="1" applyBorder="1" applyAlignment="1">
      <alignment vertical="top"/>
    </xf>
    <xf numFmtId="3" fontId="1" fillId="8" borderId="23" xfId="0" applyNumberFormat="1" applyFont="1" applyFill="1" applyBorder="1" applyAlignment="1">
      <alignment horizontal="right" vertical="top"/>
    </xf>
    <xf numFmtId="3" fontId="35" fillId="6" borderId="23" xfId="0" applyNumberFormat="1" applyFont="1" applyFill="1" applyBorder="1"/>
    <xf numFmtId="3" fontId="4" fillId="6" borderId="23" xfId="0" applyNumberFormat="1" applyFont="1" applyFill="1" applyBorder="1"/>
    <xf numFmtId="3" fontId="1" fillId="0" borderId="23" xfId="0" applyNumberFormat="1" applyFont="1" applyBorder="1" applyAlignment="1">
      <alignment horizontal="center" vertical="center"/>
    </xf>
    <xf numFmtId="3" fontId="9" fillId="7" borderId="23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top"/>
    </xf>
    <xf numFmtId="3" fontId="1" fillId="3" borderId="23" xfId="0" applyNumberFormat="1" applyFont="1" applyFill="1" applyBorder="1" applyAlignment="1">
      <alignment horizontal="center" vertical="top"/>
    </xf>
    <xf numFmtId="3" fontId="1" fillId="3" borderId="23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vertical="center"/>
    </xf>
    <xf numFmtId="3" fontId="1" fillId="3" borderId="23" xfId="0" applyNumberFormat="1" applyFont="1" applyFill="1" applyBorder="1" applyAlignment="1">
      <alignment horizontal="right" vertical="center"/>
    </xf>
    <xf numFmtId="0" fontId="35" fillId="0" borderId="23" xfId="0" applyFont="1" applyBorder="1"/>
    <xf numFmtId="0" fontId="2" fillId="0" borderId="23" xfId="0" applyFont="1" applyBorder="1"/>
    <xf numFmtId="3" fontId="2" fillId="0" borderId="13" xfId="0" applyNumberFormat="1" applyFont="1" applyBorder="1" applyAlignment="1" applyProtection="1">
      <alignment vertical="center"/>
      <protection locked="0"/>
    </xf>
    <xf numFmtId="3" fontId="2" fillId="0" borderId="23" xfId="0" applyNumberFormat="1" applyFont="1" applyBorder="1" applyAlignment="1" applyProtection="1">
      <alignment vertical="center"/>
      <protection locked="0"/>
    </xf>
    <xf numFmtId="3" fontId="2" fillId="7" borderId="23" xfId="0" applyNumberFormat="1" applyFont="1" applyFill="1" applyBorder="1" applyAlignment="1" applyProtection="1">
      <alignment vertical="center"/>
      <protection locked="0"/>
    </xf>
    <xf numFmtId="3" fontId="2" fillId="0" borderId="23" xfId="0" applyNumberFormat="1" applyFont="1" applyBorder="1" applyAlignment="1" applyProtection="1">
      <alignment horizontal="right" vertical="center"/>
      <protection locked="0"/>
    </xf>
    <xf numFmtId="3" fontId="35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2" fillId="9" borderId="13" xfId="0" applyNumberFormat="1" applyFont="1" applyFill="1" applyBorder="1" applyAlignment="1" applyProtection="1">
      <alignment vertical="top"/>
      <protection locked="0"/>
    </xf>
    <xf numFmtId="3" fontId="2" fillId="9" borderId="23" xfId="0" applyNumberFormat="1" applyFont="1" applyFill="1" applyBorder="1" applyAlignment="1" applyProtection="1">
      <alignment vertical="top"/>
      <protection locked="0"/>
    </xf>
    <xf numFmtId="3" fontId="2" fillId="9" borderId="23" xfId="0" applyNumberFormat="1" applyFont="1" applyFill="1" applyBorder="1" applyAlignment="1" applyProtection="1">
      <alignment horizontal="right" vertical="top"/>
      <protection locked="0"/>
    </xf>
    <xf numFmtId="3" fontId="35" fillId="9" borderId="23" xfId="0" applyNumberFormat="1" applyFont="1" applyFill="1" applyBorder="1"/>
    <xf numFmtId="3" fontId="2" fillId="9" borderId="23" xfId="0" applyNumberFormat="1" applyFont="1" applyFill="1" applyBorder="1"/>
    <xf numFmtId="3" fontId="2" fillId="9" borderId="23" xfId="0" applyNumberFormat="1" applyFont="1" applyFill="1" applyBorder="1" applyAlignment="1">
      <alignment vertical="top"/>
    </xf>
    <xf numFmtId="3" fontId="2" fillId="9" borderId="23" xfId="0" applyNumberFormat="1" applyFont="1" applyFill="1" applyBorder="1" applyAlignment="1">
      <alignment horizontal="right" vertical="top"/>
    </xf>
    <xf numFmtId="3" fontId="2" fillId="2" borderId="13" xfId="0" applyNumberFormat="1" applyFont="1" applyFill="1" applyBorder="1" applyAlignment="1">
      <alignment vertical="top"/>
    </xf>
    <xf numFmtId="3" fontId="2" fillId="2" borderId="23" xfId="0" applyNumberFormat="1" applyFont="1" applyFill="1" applyBorder="1" applyAlignment="1">
      <alignment vertical="top"/>
    </xf>
    <xf numFmtId="3" fontId="2" fillId="2" borderId="23" xfId="0" applyNumberFormat="1" applyFont="1" applyFill="1" applyBorder="1" applyAlignment="1">
      <alignment horizontal="right" vertical="top"/>
    </xf>
    <xf numFmtId="0" fontId="35" fillId="10" borderId="23" xfId="0" applyFont="1" applyFill="1" applyBorder="1"/>
    <xf numFmtId="0" fontId="4" fillId="10" borderId="23" xfId="0" applyFont="1" applyFill="1" applyBorder="1"/>
    <xf numFmtId="3" fontId="1" fillId="8" borderId="13" xfId="0" applyNumberFormat="1" applyFont="1" applyFill="1" applyBorder="1" applyAlignment="1">
      <alignment vertical="top"/>
    </xf>
    <xf numFmtId="3" fontId="34" fillId="6" borderId="23" xfId="0" applyNumberFormat="1" applyFont="1" applyFill="1" applyBorder="1"/>
    <xf numFmtId="3" fontId="9" fillId="6" borderId="23" xfId="0" applyNumberFormat="1" applyFont="1" applyFill="1" applyBorder="1"/>
    <xf numFmtId="3" fontId="2" fillId="0" borderId="13" xfId="0" applyNumberFormat="1" applyFont="1" applyBorder="1" applyAlignment="1">
      <alignment vertical="top"/>
    </xf>
    <xf numFmtId="3" fontId="2" fillId="0" borderId="23" xfId="0" applyNumberFormat="1" applyFont="1" applyBorder="1" applyAlignment="1">
      <alignment vertical="top"/>
    </xf>
    <xf numFmtId="3" fontId="35" fillId="9" borderId="24" xfId="0" applyNumberFormat="1" applyFont="1" applyFill="1" applyBorder="1"/>
    <xf numFmtId="3" fontId="2" fillId="9" borderId="15" xfId="0" applyNumberFormat="1" applyFont="1" applyFill="1" applyBorder="1" applyAlignment="1">
      <alignment vertical="top"/>
    </xf>
    <xf numFmtId="3" fontId="2" fillId="9" borderId="24" xfId="0" applyNumberFormat="1" applyFont="1" applyFill="1" applyBorder="1" applyAlignment="1">
      <alignment vertical="top"/>
    </xf>
    <xf numFmtId="3" fontId="2" fillId="9" borderId="24" xfId="0" applyNumberFormat="1" applyFont="1" applyFill="1" applyBorder="1" applyAlignment="1">
      <alignment horizontal="right" vertical="top"/>
    </xf>
    <xf numFmtId="3" fontId="4" fillId="9" borderId="24" xfId="0" applyNumberFormat="1" applyFont="1" applyFill="1" applyBorder="1"/>
    <xf numFmtId="2" fontId="17" fillId="7" borderId="27" xfId="0" applyNumberFormat="1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vertical="top"/>
    </xf>
    <xf numFmtId="3" fontId="1" fillId="3" borderId="28" xfId="0" applyNumberFormat="1" applyFont="1" applyFill="1" applyBorder="1" applyAlignment="1">
      <alignment vertical="top"/>
    </xf>
    <xf numFmtId="3" fontId="1" fillId="3" borderId="28" xfId="0" applyNumberFormat="1" applyFont="1" applyFill="1" applyBorder="1" applyAlignment="1">
      <alignment horizontal="right" vertical="top"/>
    </xf>
    <xf numFmtId="3" fontId="36" fillId="3" borderId="28" xfId="0" applyNumberFormat="1" applyFont="1" applyFill="1" applyBorder="1" applyAlignment="1">
      <alignment vertical="top"/>
    </xf>
    <xf numFmtId="3" fontId="13" fillId="3" borderId="28" xfId="0" applyNumberFormat="1" applyFont="1" applyFill="1" applyBorder="1"/>
    <xf numFmtId="3" fontId="9" fillId="3" borderId="28" xfId="0" applyNumberFormat="1" applyFont="1" applyFill="1" applyBorder="1" applyAlignment="1">
      <alignment horizontal="right"/>
    </xf>
    <xf numFmtId="3" fontId="3" fillId="10" borderId="3" xfId="0" applyNumberFormat="1" applyFont="1" applyFill="1" applyBorder="1" applyAlignment="1">
      <alignment horizontal="center" vertical="top" wrapText="1"/>
    </xf>
    <xf numFmtId="3" fontId="3" fillId="10" borderId="3" xfId="0" applyNumberFormat="1" applyFont="1" applyFill="1" applyBorder="1" applyAlignment="1">
      <alignment horizontal="right" vertical="top" wrapText="1"/>
    </xf>
    <xf numFmtId="0" fontId="7" fillId="10" borderId="4" xfId="0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right" vertical="top" wrapText="1"/>
    </xf>
    <xf numFmtId="0" fontId="18" fillId="10" borderId="4" xfId="0" applyFont="1" applyFill="1" applyBorder="1" applyAlignment="1">
      <alignment horizontal="left" vertical="top" wrapText="1"/>
    </xf>
    <xf numFmtId="3" fontId="2" fillId="3" borderId="18" xfId="0" applyNumberFormat="1" applyFont="1" applyFill="1" applyBorder="1" applyAlignment="1">
      <alignment vertical="top"/>
    </xf>
    <xf numFmtId="3" fontId="2" fillId="3" borderId="29" xfId="0" applyNumberFormat="1" applyFont="1" applyFill="1" applyBorder="1" applyAlignment="1">
      <alignment vertical="top"/>
    </xf>
    <xf numFmtId="3" fontId="2" fillId="3" borderId="29" xfId="0" applyNumberFormat="1" applyFont="1" applyFill="1" applyBorder="1" applyAlignment="1">
      <alignment horizontal="right" vertical="top"/>
    </xf>
    <xf numFmtId="3" fontId="4" fillId="3" borderId="29" xfId="0" applyNumberFormat="1" applyFont="1" applyFill="1" applyBorder="1" applyAlignment="1">
      <alignment vertical="top"/>
    </xf>
    <xf numFmtId="3" fontId="1" fillId="0" borderId="11" xfId="0" applyNumberFormat="1" applyFont="1" applyBorder="1" applyAlignment="1">
      <alignment horizontal="left" vertical="top"/>
    </xf>
    <xf numFmtId="3" fontId="1" fillId="0" borderId="28" xfId="0" applyNumberFormat="1" applyFont="1" applyBorder="1" applyAlignment="1">
      <alignment horizontal="left" vertical="top"/>
    </xf>
    <xf numFmtId="3" fontId="1" fillId="0" borderId="28" xfId="0" applyNumberFormat="1" applyFont="1" applyBorder="1" applyAlignment="1">
      <alignment horizontal="right" vertical="top"/>
    </xf>
    <xf numFmtId="3" fontId="34" fillId="0" borderId="28" xfId="0" applyNumberFormat="1" applyFont="1" applyBorder="1"/>
    <xf numFmtId="3" fontId="4" fillId="0" borderId="28" xfId="0" applyNumberFormat="1" applyFont="1" applyBorder="1"/>
    <xf numFmtId="0" fontId="7" fillId="1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3" fontId="1" fillId="10" borderId="3" xfId="0" applyNumberFormat="1" applyFont="1" applyFill="1" applyBorder="1" applyAlignment="1">
      <alignment vertical="center"/>
    </xf>
    <xf numFmtId="3" fontId="1" fillId="10" borderId="3" xfId="0" applyNumberFormat="1" applyFont="1" applyFill="1" applyBorder="1" applyAlignment="1">
      <alignment horizontal="right" vertical="center"/>
    </xf>
    <xf numFmtId="3" fontId="34" fillId="10" borderId="3" xfId="0" applyNumberFormat="1" applyFont="1" applyFill="1" applyBorder="1" applyAlignment="1">
      <alignment vertical="center"/>
    </xf>
    <xf numFmtId="3" fontId="9" fillId="10" borderId="3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 applyProtection="1">
      <alignment horizontal="right" vertical="center"/>
      <protection locked="0"/>
    </xf>
    <xf numFmtId="3" fontId="2" fillId="3" borderId="29" xfId="0" applyNumberFormat="1" applyFont="1" applyFill="1" applyBorder="1" applyAlignment="1" applyProtection="1">
      <alignment vertical="center"/>
      <protection locked="0"/>
    </xf>
    <xf numFmtId="3" fontId="2" fillId="3" borderId="29" xfId="0" applyNumberFormat="1" applyFont="1" applyFill="1" applyBorder="1" applyAlignment="1" applyProtection="1">
      <alignment horizontal="right" vertical="center"/>
      <protection locked="0"/>
    </xf>
    <xf numFmtId="3" fontId="2" fillId="3" borderId="29" xfId="0" applyNumberFormat="1" applyFont="1" applyFill="1" applyBorder="1" applyAlignment="1">
      <alignment horizontal="right" vertical="center"/>
    </xf>
    <xf numFmtId="3" fontId="35" fillId="3" borderId="29" xfId="0" applyNumberFormat="1" applyFont="1" applyFill="1" applyBorder="1" applyAlignment="1">
      <alignment vertical="center"/>
    </xf>
    <xf numFmtId="1" fontId="4" fillId="3" borderId="29" xfId="0" applyNumberFormat="1" applyFont="1" applyFill="1" applyBorder="1"/>
    <xf numFmtId="3" fontId="35" fillId="0" borderId="28" xfId="0" applyNumberFormat="1" applyFont="1" applyBorder="1"/>
    <xf numFmtId="0" fontId="20" fillId="8" borderId="4" xfId="0" applyFont="1" applyFill="1" applyBorder="1" applyAlignment="1">
      <alignment horizontal="left" vertical="top" wrapText="1"/>
    </xf>
    <xf numFmtId="3" fontId="2" fillId="3" borderId="18" xfId="0" applyNumberFormat="1" applyFont="1" applyFill="1" applyBorder="1" applyAlignment="1">
      <alignment horizontal="right" vertical="top"/>
    </xf>
    <xf numFmtId="3" fontId="35" fillId="3" borderId="29" xfId="0" applyNumberFormat="1" applyFont="1" applyFill="1" applyBorder="1" applyAlignment="1">
      <alignment horizontal="right"/>
    </xf>
    <xf numFmtId="3" fontId="4" fillId="3" borderId="29" xfId="0" applyNumberFormat="1" applyFont="1" applyFill="1" applyBorder="1" applyAlignment="1">
      <alignment horizontal="right"/>
    </xf>
    <xf numFmtId="3" fontId="1" fillId="0" borderId="28" xfId="0" applyNumberFormat="1" applyFont="1" applyBorder="1" applyAlignment="1">
      <alignment horizontal="center" vertical="center"/>
    </xf>
    <xf numFmtId="3" fontId="34" fillId="7" borderId="28" xfId="0" applyNumberFormat="1" applyFont="1" applyFill="1" applyBorder="1" applyAlignment="1">
      <alignment horizontal="center" vertical="center"/>
    </xf>
    <xf numFmtId="3" fontId="4" fillId="7" borderId="28" xfId="0" applyNumberFormat="1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7" borderId="26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4" fontId="34" fillId="7" borderId="23" xfId="0" applyNumberFormat="1" applyFont="1" applyFill="1" applyBorder="1" applyAlignment="1">
      <alignment vertical="center"/>
    </xf>
    <xf numFmtId="3" fontId="4" fillId="0" borderId="0" xfId="0" applyNumberFormat="1" applyFont="1"/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Hipersaite" xfId="2" builtinId="8"/>
    <cellStyle name="Normal_10 forma" xfId="1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"/>
  <sheetViews>
    <sheetView tabSelected="1" topLeftCell="C110" zoomScale="110" zoomScaleNormal="110" workbookViewId="0">
      <selection activeCell="D113" sqref="D113"/>
    </sheetView>
  </sheetViews>
  <sheetFormatPr defaultColWidth="11.42578125" defaultRowHeight="12.75" outlineLevelRow="2" outlineLevelCol="1" x14ac:dyDescent="0.2"/>
  <cols>
    <col min="1" max="1" width="9.85546875" style="58" customWidth="1"/>
    <col min="2" max="2" width="60" style="59" customWidth="1"/>
    <col min="3" max="6" width="13.5703125" style="3" customWidth="1" outlineLevel="1"/>
    <col min="7" max="9" width="13.5703125" style="3" customWidth="1"/>
    <col min="10" max="10" width="13.5703125" style="102" customWidth="1"/>
    <col min="11" max="12" width="13.5703125" style="60" customWidth="1"/>
    <col min="13" max="13" width="13.5703125" style="78" customWidth="1"/>
    <col min="14" max="14" width="13.5703125" style="79" customWidth="1"/>
    <col min="15" max="15" width="16.42578125" style="4" customWidth="1"/>
    <col min="16" max="16" width="7.42578125" style="270" customWidth="1"/>
    <col min="17" max="16384" width="11.42578125" style="4"/>
  </cols>
  <sheetData>
    <row r="1" spans="1:17" hidden="1" x14ac:dyDescent="0.2">
      <c r="A1" s="1"/>
      <c r="B1" s="2"/>
      <c r="K1" s="279"/>
      <c r="L1" s="280"/>
    </row>
    <row r="2" spans="1:17" ht="15" customHeight="1" x14ac:dyDescent="0.2">
      <c r="A2" s="291" t="s">
        <v>136</v>
      </c>
      <c r="B2" s="291"/>
      <c r="C2" s="291"/>
      <c r="D2" s="5"/>
      <c r="E2" s="5"/>
      <c r="F2" s="5"/>
      <c r="G2" s="5"/>
      <c r="H2" s="5"/>
      <c r="I2" s="5"/>
      <c r="K2" s="280"/>
      <c r="L2" s="280"/>
    </row>
    <row r="3" spans="1:17" x14ac:dyDescent="0.2">
      <c r="A3" s="291" t="s">
        <v>137</v>
      </c>
      <c r="B3" s="291"/>
      <c r="C3" s="5"/>
      <c r="D3" s="5"/>
      <c r="E3" s="6"/>
      <c r="F3" s="5"/>
      <c r="G3" s="5"/>
      <c r="H3" s="5"/>
      <c r="I3" s="5"/>
      <c r="K3" s="280"/>
      <c r="L3" s="280"/>
    </row>
    <row r="4" spans="1:17" x14ac:dyDescent="0.2">
      <c r="A4" s="92"/>
      <c r="B4" s="92"/>
      <c r="C4" s="5"/>
      <c r="D4" s="5"/>
      <c r="E4" s="6"/>
      <c r="F4" s="5"/>
      <c r="G4" s="5"/>
      <c r="H4" s="5"/>
      <c r="I4" s="5"/>
      <c r="K4" s="106"/>
      <c r="L4" s="106"/>
    </row>
    <row r="5" spans="1:17" ht="15.75" x14ac:dyDescent="0.2">
      <c r="A5" s="281" t="s">
        <v>0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</row>
    <row r="6" spans="1:17" ht="15.75" x14ac:dyDescent="0.2">
      <c r="A6" s="281" t="s">
        <v>133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1:17" s="7" customFormat="1" ht="48.95" customHeight="1" x14ac:dyDescent="0.2">
      <c r="A7" s="282" t="s">
        <v>1</v>
      </c>
      <c r="B7" s="284"/>
      <c r="C7" s="286" t="s">
        <v>2</v>
      </c>
      <c r="D7" s="286"/>
      <c r="E7" s="287" t="s">
        <v>3</v>
      </c>
      <c r="F7" s="288"/>
      <c r="G7" s="289" t="s">
        <v>4</v>
      </c>
      <c r="H7" s="290"/>
      <c r="I7" s="289" t="s">
        <v>5</v>
      </c>
      <c r="J7" s="290"/>
      <c r="K7" s="287" t="s">
        <v>132</v>
      </c>
      <c r="L7" s="288"/>
      <c r="M7" s="277" t="s">
        <v>139</v>
      </c>
      <c r="N7" s="278"/>
      <c r="O7" s="84" t="s">
        <v>134</v>
      </c>
      <c r="P7" s="100" t="s">
        <v>138</v>
      </c>
    </row>
    <row r="8" spans="1:17" s="7" customFormat="1" x14ac:dyDescent="0.2">
      <c r="A8" s="283"/>
      <c r="B8" s="285"/>
      <c r="C8" s="8" t="s">
        <v>6</v>
      </c>
      <c r="D8" s="9" t="s">
        <v>7</v>
      </c>
      <c r="E8" s="76" t="s">
        <v>6</v>
      </c>
      <c r="F8" s="9" t="s">
        <v>7</v>
      </c>
      <c r="G8" s="76" t="s">
        <v>6</v>
      </c>
      <c r="H8" s="9" t="s">
        <v>7</v>
      </c>
      <c r="I8" s="76" t="s">
        <v>6</v>
      </c>
      <c r="J8" s="9" t="s">
        <v>7</v>
      </c>
      <c r="K8" s="8" t="s">
        <v>6</v>
      </c>
      <c r="L8" s="9" t="s">
        <v>7</v>
      </c>
      <c r="M8" s="8" t="s">
        <v>6</v>
      </c>
      <c r="N8" s="8" t="s">
        <v>7</v>
      </c>
      <c r="O8" s="9" t="s">
        <v>135</v>
      </c>
      <c r="P8" s="271"/>
    </row>
    <row r="9" spans="1:17" s="7" customFormat="1" outlineLevel="2" x14ac:dyDescent="0.2">
      <c r="A9" s="96"/>
      <c r="B9" s="97" t="s">
        <v>8</v>
      </c>
      <c r="C9" s="234"/>
      <c r="D9" s="234"/>
      <c r="E9" s="234"/>
      <c r="F9" s="234"/>
      <c r="G9" s="234"/>
      <c r="H9" s="234"/>
      <c r="I9" s="234"/>
      <c r="J9" s="235"/>
      <c r="K9" s="234"/>
      <c r="L9" s="234"/>
      <c r="M9" s="93"/>
      <c r="N9" s="94"/>
      <c r="O9" s="94"/>
      <c r="P9" s="272"/>
    </row>
    <row r="10" spans="1:17" s="10" customFormat="1" ht="15.75" customHeight="1" outlineLevel="2" x14ac:dyDescent="0.2">
      <c r="A10" s="98"/>
      <c r="B10" s="99" t="s">
        <v>9</v>
      </c>
      <c r="C10" s="95">
        <f t="shared" ref="C10:J10" si="0">C11+C12+C13</f>
        <v>3207567</v>
      </c>
      <c r="D10" s="112">
        <f t="shared" si="0"/>
        <v>3344160.93</v>
      </c>
      <c r="E10" s="112">
        <f t="shared" si="0"/>
        <v>3207568</v>
      </c>
      <c r="F10" s="112">
        <f t="shared" si="0"/>
        <v>3875642.28</v>
      </c>
      <c r="G10" s="112">
        <f t="shared" si="0"/>
        <v>4282683</v>
      </c>
      <c r="H10" s="112">
        <f t="shared" si="0"/>
        <v>3645320.5</v>
      </c>
      <c r="I10" s="112">
        <f>I11+I12+I13</f>
        <v>4021015</v>
      </c>
      <c r="J10" s="113">
        <f t="shared" si="0"/>
        <v>3854355.71</v>
      </c>
      <c r="K10" s="112">
        <f>K11+K12+K13</f>
        <v>14718833</v>
      </c>
      <c r="L10" s="112">
        <f>L11+L12+L13</f>
        <v>14719479.42</v>
      </c>
      <c r="M10" s="112">
        <f t="shared" ref="M10:N12" si="1">C10+E10+G10+I10</f>
        <v>14718833</v>
      </c>
      <c r="N10" s="112">
        <f t="shared" si="1"/>
        <v>14719479.420000002</v>
      </c>
      <c r="O10" s="113">
        <f>N10-M10</f>
        <v>646.42000000178814</v>
      </c>
      <c r="P10" s="227">
        <f>(N10-M10)/M10*100</f>
        <v>4.3917883979102696E-3</v>
      </c>
    </row>
    <row r="11" spans="1:17" ht="11.25" customHeight="1" outlineLevel="2" x14ac:dyDescent="0.2">
      <c r="A11" s="11">
        <v>21710</v>
      </c>
      <c r="B11" s="12" t="s">
        <v>10</v>
      </c>
      <c r="C11" s="228">
        <v>3132567</v>
      </c>
      <c r="D11" s="229">
        <v>3132567</v>
      </c>
      <c r="E11" s="229">
        <v>3132568</v>
      </c>
      <c r="F11" s="229">
        <v>3688781</v>
      </c>
      <c r="G11" s="229">
        <v>4106183</v>
      </c>
      <c r="H11" s="229">
        <v>3549971</v>
      </c>
      <c r="I11" s="229">
        <v>3902515</v>
      </c>
      <c r="J11" s="230">
        <v>3655973.27</v>
      </c>
      <c r="K11" s="231">
        <f>C11+E11+G11+I11</f>
        <v>14273833</v>
      </c>
      <c r="L11" s="229">
        <f>D11+F11+H11+J11</f>
        <v>14027292.27</v>
      </c>
      <c r="M11" s="232">
        <f t="shared" si="1"/>
        <v>14273833</v>
      </c>
      <c r="N11" s="232">
        <f t="shared" si="1"/>
        <v>14027292.27</v>
      </c>
      <c r="O11" s="233">
        <f>N11-M11</f>
        <v>-246540.73000000045</v>
      </c>
      <c r="P11" s="124">
        <f t="shared" ref="P11:P72" si="2">(N11-M11)/M11*100</f>
        <v>-1.7272216229515958</v>
      </c>
      <c r="Q11" s="276"/>
    </row>
    <row r="12" spans="1:17" ht="11.25" customHeight="1" outlineLevel="2" x14ac:dyDescent="0.2">
      <c r="A12" s="11">
        <v>21499</v>
      </c>
      <c r="B12" s="12" t="s">
        <v>11</v>
      </c>
      <c r="C12" s="125"/>
      <c r="D12" s="126"/>
      <c r="E12" s="126"/>
      <c r="F12" s="126">
        <v>101500</v>
      </c>
      <c r="G12" s="126">
        <v>101500</v>
      </c>
      <c r="H12" s="126"/>
      <c r="I12" s="126">
        <v>43500</v>
      </c>
      <c r="J12" s="127">
        <v>43500</v>
      </c>
      <c r="K12" s="128">
        <f>C12+E12+G12+I12</f>
        <v>145000</v>
      </c>
      <c r="L12" s="126">
        <f>D12+F12+H12+J12</f>
        <v>145000</v>
      </c>
      <c r="M12" s="129">
        <f t="shared" si="1"/>
        <v>145000</v>
      </c>
      <c r="N12" s="129">
        <f t="shared" si="1"/>
        <v>145000</v>
      </c>
      <c r="O12" s="130">
        <f t="shared" ref="O12:O24" si="3">N12-M12</f>
        <v>0</v>
      </c>
      <c r="P12" s="124"/>
    </row>
    <row r="13" spans="1:17" ht="11.25" customHeight="1" outlineLevel="2" x14ac:dyDescent="0.2">
      <c r="A13" s="11"/>
      <c r="B13" s="13" t="s">
        <v>12</v>
      </c>
      <c r="C13" s="110">
        <f t="shared" ref="C13:K13" si="4">SUM(C14:C15)</f>
        <v>75000</v>
      </c>
      <c r="D13" s="131">
        <f t="shared" si="4"/>
        <v>211593.93000000002</v>
      </c>
      <c r="E13" s="132">
        <f t="shared" si="4"/>
        <v>75000</v>
      </c>
      <c r="F13" s="131">
        <f t="shared" si="4"/>
        <v>85361.279999999999</v>
      </c>
      <c r="G13" s="131">
        <f t="shared" si="4"/>
        <v>75000</v>
      </c>
      <c r="H13" s="131">
        <f t="shared" si="4"/>
        <v>95349.5</v>
      </c>
      <c r="I13" s="131">
        <f t="shared" si="4"/>
        <v>75000</v>
      </c>
      <c r="J13" s="133">
        <f t="shared" si="4"/>
        <v>154882.44</v>
      </c>
      <c r="K13" s="131">
        <f t="shared" si="4"/>
        <v>300000</v>
      </c>
      <c r="L13" s="131">
        <f>SUM(L14:L15)</f>
        <v>547187.15000000014</v>
      </c>
      <c r="M13" s="131">
        <f>SUM(K14:K15)</f>
        <v>300000</v>
      </c>
      <c r="N13" s="131">
        <f t="shared" ref="N13:N25" si="5">D13+F13+H13+J13</f>
        <v>547187.15</v>
      </c>
      <c r="O13" s="131">
        <f t="shared" si="3"/>
        <v>247187.15000000002</v>
      </c>
      <c r="P13" s="124">
        <f t="shared" si="2"/>
        <v>82.395716666666672</v>
      </c>
    </row>
    <row r="14" spans="1:17" s="7" customFormat="1" ht="11.25" customHeight="1" outlineLevel="2" x14ac:dyDescent="0.2">
      <c r="A14" s="14">
        <v>214991</v>
      </c>
      <c r="B14" s="13" t="s">
        <v>13</v>
      </c>
      <c r="C14" s="111">
        <v>14640</v>
      </c>
      <c r="D14" s="134">
        <v>11695.01</v>
      </c>
      <c r="E14" s="134">
        <v>14640</v>
      </c>
      <c r="F14" s="134">
        <v>17859.400000000001</v>
      </c>
      <c r="G14" s="134">
        <v>14640</v>
      </c>
      <c r="H14" s="134">
        <v>25587.919999999998</v>
      </c>
      <c r="I14" s="134">
        <v>14640</v>
      </c>
      <c r="J14" s="135">
        <v>24265.09</v>
      </c>
      <c r="K14" s="134">
        <f>C14+E14+G14+I14</f>
        <v>58560</v>
      </c>
      <c r="L14" s="134">
        <f>D14+F14+H14+J14</f>
        <v>79407.42</v>
      </c>
      <c r="M14" s="134">
        <f t="shared" ref="M14:M25" si="6">C14+E14+G14+I14</f>
        <v>58560</v>
      </c>
      <c r="N14" s="134">
        <f t="shared" si="5"/>
        <v>79407.42</v>
      </c>
      <c r="O14" s="136">
        <f t="shared" si="3"/>
        <v>20847.419999999998</v>
      </c>
      <c r="P14" s="124">
        <f t="shared" si="2"/>
        <v>35.600102459016391</v>
      </c>
    </row>
    <row r="15" spans="1:17" ht="11.25" customHeight="1" outlineLevel="2" x14ac:dyDescent="0.2">
      <c r="A15" s="15">
        <v>214993</v>
      </c>
      <c r="B15" s="32" t="s">
        <v>14</v>
      </c>
      <c r="C15" s="239">
        <v>60360</v>
      </c>
      <c r="D15" s="240">
        <v>199898.92</v>
      </c>
      <c r="E15" s="240">
        <v>60360</v>
      </c>
      <c r="F15" s="240">
        <v>67501.88</v>
      </c>
      <c r="G15" s="240">
        <v>60360</v>
      </c>
      <c r="H15" s="240">
        <v>69761.58</v>
      </c>
      <c r="I15" s="240">
        <v>60360</v>
      </c>
      <c r="J15" s="241">
        <v>130617.35</v>
      </c>
      <c r="K15" s="240">
        <f>C15+E15+G15+I15</f>
        <v>241440</v>
      </c>
      <c r="L15" s="240">
        <f>D15+F15+H15+J15</f>
        <v>467779.7300000001</v>
      </c>
      <c r="M15" s="240">
        <f t="shared" si="6"/>
        <v>241440</v>
      </c>
      <c r="N15" s="240">
        <f t="shared" si="5"/>
        <v>467779.7300000001</v>
      </c>
      <c r="O15" s="242">
        <f t="shared" si="3"/>
        <v>226339.7300000001</v>
      </c>
      <c r="P15" s="124">
        <f t="shared" si="2"/>
        <v>93.745746355202158</v>
      </c>
    </row>
    <row r="16" spans="1:17" s="16" customFormat="1" ht="14.25" customHeight="1" outlineLevel="2" x14ac:dyDescent="0.25">
      <c r="A16" s="236"/>
      <c r="B16" s="248" t="s">
        <v>15</v>
      </c>
      <c r="C16" s="112">
        <f t="shared" ref="C16:L16" si="7">C17+C106</f>
        <v>3207567.05</v>
      </c>
      <c r="D16" s="112">
        <f t="shared" si="7"/>
        <v>3435411.54</v>
      </c>
      <c r="E16" s="112">
        <f t="shared" si="7"/>
        <v>3207568.05</v>
      </c>
      <c r="F16" s="112">
        <f t="shared" si="7"/>
        <v>3762675.9099999997</v>
      </c>
      <c r="G16" s="112">
        <f t="shared" si="7"/>
        <v>4282682.82</v>
      </c>
      <c r="H16" s="112">
        <f t="shared" si="7"/>
        <v>3735423.4000000004</v>
      </c>
      <c r="I16" s="112">
        <f t="shared" si="7"/>
        <v>4021014.74</v>
      </c>
      <c r="J16" s="113">
        <f t="shared" si="7"/>
        <v>3982905.17</v>
      </c>
      <c r="K16" s="112">
        <f t="shared" si="7"/>
        <v>14718832.66</v>
      </c>
      <c r="L16" s="112">
        <f t="shared" si="7"/>
        <v>14916416.02</v>
      </c>
      <c r="M16" s="114">
        <f t="shared" si="6"/>
        <v>14718832.66</v>
      </c>
      <c r="N16" s="114">
        <f t="shared" si="5"/>
        <v>14916416.02</v>
      </c>
      <c r="O16" s="115">
        <f t="shared" si="3"/>
        <v>197583.3599999994</v>
      </c>
      <c r="P16" s="227">
        <f t="shared" si="2"/>
        <v>1.3423847159901021</v>
      </c>
    </row>
    <row r="17" spans="1:16" s="16" customFormat="1" ht="14.25" customHeight="1" outlineLevel="2" x14ac:dyDescent="0.25">
      <c r="A17" s="237" t="s">
        <v>16</v>
      </c>
      <c r="B17" s="249" t="s">
        <v>17</v>
      </c>
      <c r="C17" s="121">
        <f t="shared" ref="C17:L17" si="8">C18+C103</f>
        <v>3089567.05</v>
      </c>
      <c r="D17" s="121">
        <f t="shared" si="8"/>
        <v>3259624.94</v>
      </c>
      <c r="E17" s="121">
        <f t="shared" si="8"/>
        <v>3123718.05</v>
      </c>
      <c r="F17" s="121">
        <f t="shared" si="8"/>
        <v>3498006.07</v>
      </c>
      <c r="G17" s="121">
        <f t="shared" si="8"/>
        <v>3711922.82</v>
      </c>
      <c r="H17" s="121">
        <f t="shared" si="8"/>
        <v>3556845.97</v>
      </c>
      <c r="I17" s="121">
        <f t="shared" si="8"/>
        <v>3544924.74</v>
      </c>
      <c r="J17" s="122">
        <f t="shared" si="8"/>
        <v>3446556.21</v>
      </c>
      <c r="K17" s="121">
        <f t="shared" si="8"/>
        <v>13470132.66</v>
      </c>
      <c r="L17" s="121">
        <f t="shared" si="8"/>
        <v>13761033.189999999</v>
      </c>
      <c r="M17" s="123">
        <f t="shared" si="6"/>
        <v>13470132.66</v>
      </c>
      <c r="N17" s="123">
        <f t="shared" si="5"/>
        <v>13761033.190000001</v>
      </c>
      <c r="O17" s="123">
        <f t="shared" si="3"/>
        <v>290900.53000000119</v>
      </c>
      <c r="P17" s="227">
        <f t="shared" si="2"/>
        <v>2.1595966227106271</v>
      </c>
    </row>
    <row r="18" spans="1:16" s="16" customFormat="1" ht="14.25" customHeight="1" outlineLevel="2" x14ac:dyDescent="0.25">
      <c r="A18" s="237" t="s">
        <v>18</v>
      </c>
      <c r="B18" s="249" t="s">
        <v>19</v>
      </c>
      <c r="C18" s="121">
        <f t="shared" ref="C18:J18" si="9">C19+C39</f>
        <v>3089567.05</v>
      </c>
      <c r="D18" s="121">
        <f t="shared" si="9"/>
        <v>3259624.94</v>
      </c>
      <c r="E18" s="121">
        <f t="shared" si="9"/>
        <v>3123718.05</v>
      </c>
      <c r="F18" s="121">
        <f t="shared" si="9"/>
        <v>3498006.07</v>
      </c>
      <c r="G18" s="121">
        <f t="shared" si="9"/>
        <v>3711922.82</v>
      </c>
      <c r="H18" s="121">
        <f t="shared" si="9"/>
        <v>3556845.97</v>
      </c>
      <c r="I18" s="121">
        <f t="shared" si="9"/>
        <v>3544924.74</v>
      </c>
      <c r="J18" s="122">
        <f t="shared" si="9"/>
        <v>3446556.21</v>
      </c>
      <c r="K18" s="121">
        <f>K19+K39</f>
        <v>13470132.66</v>
      </c>
      <c r="L18" s="121">
        <f>L19+L39</f>
        <v>13761033.189999999</v>
      </c>
      <c r="M18" s="123">
        <f t="shared" si="6"/>
        <v>13470132.66</v>
      </c>
      <c r="N18" s="123">
        <f t="shared" si="5"/>
        <v>13761033.190000001</v>
      </c>
      <c r="O18" s="123">
        <f t="shared" si="3"/>
        <v>290900.53000000119</v>
      </c>
      <c r="P18" s="227">
        <f t="shared" si="2"/>
        <v>2.1595966227106271</v>
      </c>
    </row>
    <row r="19" spans="1:16" ht="14.25" customHeight="1" outlineLevel="2" x14ac:dyDescent="0.2">
      <c r="A19" s="238">
        <v>1000</v>
      </c>
      <c r="B19" s="250" t="s">
        <v>20</v>
      </c>
      <c r="C19" s="251">
        <f t="shared" ref="C19:J19" si="10">C20+C33</f>
        <v>1937770.55</v>
      </c>
      <c r="D19" s="251">
        <f t="shared" si="10"/>
        <v>1883431.73</v>
      </c>
      <c r="E19" s="251">
        <f t="shared" si="10"/>
        <v>2036681.55</v>
      </c>
      <c r="F19" s="251">
        <f t="shared" si="10"/>
        <v>2269754.5299999998</v>
      </c>
      <c r="G19" s="251">
        <f t="shared" si="10"/>
        <v>2390915</v>
      </c>
      <c r="H19" s="251">
        <f t="shared" si="10"/>
        <v>2311352.39</v>
      </c>
      <c r="I19" s="251">
        <f t="shared" si="10"/>
        <v>2206071.9900000002</v>
      </c>
      <c r="J19" s="252">
        <f t="shared" si="10"/>
        <v>2240033.19</v>
      </c>
      <c r="K19" s="251">
        <f>K20+K33</f>
        <v>8571439.0899999999</v>
      </c>
      <c r="L19" s="251">
        <f>L20+L33</f>
        <v>8704571.8399999999</v>
      </c>
      <c r="M19" s="253">
        <f t="shared" si="6"/>
        <v>8571439.0899999999</v>
      </c>
      <c r="N19" s="253">
        <f t="shared" si="5"/>
        <v>8704571.8399999999</v>
      </c>
      <c r="O19" s="254">
        <f t="shared" si="3"/>
        <v>133132.75</v>
      </c>
      <c r="P19" s="227">
        <f t="shared" si="2"/>
        <v>1.5532135106148202</v>
      </c>
    </row>
    <row r="20" spans="1:16" ht="11.25" customHeight="1" outlineLevel="2" x14ac:dyDescent="0.2">
      <c r="A20" s="17">
        <v>1100</v>
      </c>
      <c r="B20" s="12" t="s">
        <v>21</v>
      </c>
      <c r="C20" s="243">
        <f t="shared" ref="C20:J20" si="11">C21+C23+C31+C32</f>
        <v>1556124.55</v>
      </c>
      <c r="D20" s="244">
        <f t="shared" si="11"/>
        <v>1483345.21</v>
      </c>
      <c r="E20" s="244">
        <f t="shared" si="11"/>
        <v>1656035.55</v>
      </c>
      <c r="F20" s="244">
        <f t="shared" si="11"/>
        <v>1808104.3399999999</v>
      </c>
      <c r="G20" s="244">
        <f t="shared" si="11"/>
        <v>1879023</v>
      </c>
      <c r="H20" s="244">
        <f t="shared" si="11"/>
        <v>1791431.08</v>
      </c>
      <c r="I20" s="244">
        <f t="shared" si="11"/>
        <v>1780351</v>
      </c>
      <c r="J20" s="245">
        <f t="shared" si="11"/>
        <v>1847903.26</v>
      </c>
      <c r="K20" s="244">
        <f>K21+K23+K31+K32</f>
        <v>6871534.0999999996</v>
      </c>
      <c r="L20" s="244">
        <f>D20+F20+H20+J20</f>
        <v>6930783.8899999997</v>
      </c>
      <c r="M20" s="246">
        <f t="shared" si="6"/>
        <v>6871534.0999999996</v>
      </c>
      <c r="N20" s="246">
        <f t="shared" si="5"/>
        <v>6930783.8899999997</v>
      </c>
      <c r="O20" s="247">
        <f t="shared" si="3"/>
        <v>59249.790000000037</v>
      </c>
      <c r="P20" s="124">
        <f t="shared" si="2"/>
        <v>0.86224981405535106</v>
      </c>
    </row>
    <row r="21" spans="1:16" ht="11.25" customHeight="1" outlineLevel="2" x14ac:dyDescent="0.2">
      <c r="A21" s="18">
        <v>1110</v>
      </c>
      <c r="B21" s="13" t="s">
        <v>22</v>
      </c>
      <c r="C21" s="140">
        <f t="shared" ref="C21:J21" si="12">C22</f>
        <v>1307728.8</v>
      </c>
      <c r="D21" s="141">
        <f t="shared" si="12"/>
        <v>1184220.8</v>
      </c>
      <c r="E21" s="141">
        <f t="shared" si="12"/>
        <v>1307728.8</v>
      </c>
      <c r="F21" s="141">
        <f t="shared" si="12"/>
        <v>1303353.9099999999</v>
      </c>
      <c r="G21" s="141">
        <f t="shared" si="12"/>
        <v>1529191</v>
      </c>
      <c r="H21" s="141">
        <f t="shared" si="12"/>
        <v>1364105.18</v>
      </c>
      <c r="I21" s="141">
        <f t="shared" si="12"/>
        <v>1448767</v>
      </c>
      <c r="J21" s="142">
        <f t="shared" si="12"/>
        <v>1258861.5900000001</v>
      </c>
      <c r="K21" s="141">
        <f>K22</f>
        <v>5593415.5999999996</v>
      </c>
      <c r="L21" s="141">
        <f>L22</f>
        <v>5110541.4799999995</v>
      </c>
      <c r="M21" s="101">
        <f t="shared" si="6"/>
        <v>5593415.5999999996</v>
      </c>
      <c r="N21" s="101">
        <f t="shared" si="5"/>
        <v>5110541.4799999995</v>
      </c>
      <c r="O21" s="139">
        <f t="shared" si="3"/>
        <v>-482874.12000000011</v>
      </c>
      <c r="P21" s="124">
        <f t="shared" si="2"/>
        <v>-8.6329025863910438</v>
      </c>
    </row>
    <row r="22" spans="1:16" s="7" customFormat="1" ht="11.25" customHeight="1" outlineLevel="2" x14ac:dyDescent="0.2">
      <c r="A22" s="19">
        <v>1119</v>
      </c>
      <c r="B22" s="20" t="s">
        <v>23</v>
      </c>
      <c r="C22" s="111">
        <v>1307728.8</v>
      </c>
      <c r="D22" s="134">
        <v>1184220.8</v>
      </c>
      <c r="E22" s="134">
        <v>1307728.8</v>
      </c>
      <c r="F22" s="134">
        <v>1303353.9099999999</v>
      </c>
      <c r="G22" s="134">
        <v>1529191</v>
      </c>
      <c r="H22" s="134">
        <v>1364105.18</v>
      </c>
      <c r="I22" s="134">
        <v>1448767</v>
      </c>
      <c r="J22" s="135">
        <v>1258861.5900000001</v>
      </c>
      <c r="K22" s="135">
        <f>C22+E22+G22+I22</f>
        <v>5593415.5999999996</v>
      </c>
      <c r="L22" s="135">
        <f>D22+F22+H22+J22</f>
        <v>5110541.4799999995</v>
      </c>
      <c r="M22" s="143">
        <f t="shared" si="6"/>
        <v>5593415.5999999996</v>
      </c>
      <c r="N22" s="143">
        <f t="shared" si="5"/>
        <v>5110541.4799999995</v>
      </c>
      <c r="O22" s="144">
        <f t="shared" si="3"/>
        <v>-482874.12000000011</v>
      </c>
      <c r="P22" s="124">
        <f t="shared" si="2"/>
        <v>-8.6329025863910438</v>
      </c>
    </row>
    <row r="23" spans="1:16" s="21" customFormat="1" ht="11.25" customHeight="1" outlineLevel="2" x14ac:dyDescent="0.2">
      <c r="A23" s="18">
        <v>1140</v>
      </c>
      <c r="B23" s="13" t="s">
        <v>24</v>
      </c>
      <c r="C23" s="140">
        <f t="shared" ref="C23:J23" si="13">SUM(C24:C30)</f>
        <v>141173.75</v>
      </c>
      <c r="D23" s="141">
        <f t="shared" si="13"/>
        <v>144040.93</v>
      </c>
      <c r="E23" s="141">
        <f t="shared" si="13"/>
        <v>237148.75</v>
      </c>
      <c r="F23" s="141">
        <f t="shared" si="13"/>
        <v>262118.05</v>
      </c>
      <c r="G23" s="141">
        <f t="shared" si="13"/>
        <v>246457</v>
      </c>
      <c r="H23" s="141">
        <f t="shared" si="13"/>
        <v>254130.31</v>
      </c>
      <c r="I23" s="141">
        <f t="shared" si="13"/>
        <v>195353</v>
      </c>
      <c r="J23" s="142">
        <f t="shared" si="13"/>
        <v>311024.89</v>
      </c>
      <c r="K23" s="145">
        <f>SUM(K24:K30)</f>
        <v>820132.5</v>
      </c>
      <c r="L23" s="141">
        <f>SUM(L24:L30)</f>
        <v>971314.17999999993</v>
      </c>
      <c r="M23" s="101">
        <f t="shared" si="6"/>
        <v>820132.5</v>
      </c>
      <c r="N23" s="101">
        <f t="shared" si="5"/>
        <v>971314.18</v>
      </c>
      <c r="O23" s="139">
        <f t="shared" si="3"/>
        <v>151181.68000000005</v>
      </c>
      <c r="P23" s="124">
        <f t="shared" si="2"/>
        <v>18.433811609709412</v>
      </c>
    </row>
    <row r="24" spans="1:16" s="21" customFormat="1" ht="11.25" customHeight="1" outlineLevel="2" x14ac:dyDescent="0.2">
      <c r="A24" s="19">
        <v>1141</v>
      </c>
      <c r="B24" s="13" t="s">
        <v>25</v>
      </c>
      <c r="C24" s="146">
        <v>11125</v>
      </c>
      <c r="D24" s="134">
        <v>11651.13</v>
      </c>
      <c r="E24" s="135">
        <v>11125</v>
      </c>
      <c r="F24" s="134">
        <v>13496.65</v>
      </c>
      <c r="G24" s="135">
        <v>11125</v>
      </c>
      <c r="H24" s="134">
        <v>13437.31</v>
      </c>
      <c r="I24" s="135">
        <v>11125</v>
      </c>
      <c r="J24" s="135">
        <v>12274.78</v>
      </c>
      <c r="K24" s="135">
        <f>C24+E24+G24+I24</f>
        <v>44500</v>
      </c>
      <c r="L24" s="135">
        <f>D24+F24+H24+J24</f>
        <v>50859.869999999995</v>
      </c>
      <c r="M24" s="143">
        <f t="shared" si="6"/>
        <v>44500</v>
      </c>
      <c r="N24" s="143">
        <f t="shared" si="5"/>
        <v>50859.869999999995</v>
      </c>
      <c r="O24" s="144">
        <f t="shared" si="3"/>
        <v>6359.8699999999953</v>
      </c>
      <c r="P24" s="124">
        <f t="shared" si="2"/>
        <v>14.291842696629203</v>
      </c>
    </row>
    <row r="25" spans="1:16" s="21" customFormat="1" ht="11.25" customHeight="1" outlineLevel="2" x14ac:dyDescent="0.2">
      <c r="A25" s="19">
        <v>1142</v>
      </c>
      <c r="B25" s="13" t="s">
        <v>26</v>
      </c>
      <c r="C25" s="146">
        <v>10000</v>
      </c>
      <c r="D25" s="134">
        <v>10513.9</v>
      </c>
      <c r="E25" s="135">
        <v>14000</v>
      </c>
      <c r="F25" s="134">
        <v>54149.69</v>
      </c>
      <c r="G25" s="135">
        <v>70937</v>
      </c>
      <c r="H25" s="134">
        <v>25409.96</v>
      </c>
      <c r="I25" s="135">
        <v>12000</v>
      </c>
      <c r="J25" s="135">
        <v>43175.46</v>
      </c>
      <c r="K25" s="135">
        <f t="shared" ref="K25:L32" si="14">C25+E25+G25+I25</f>
        <v>106937</v>
      </c>
      <c r="L25" s="135">
        <f t="shared" si="14"/>
        <v>133249.01</v>
      </c>
      <c r="M25" s="143">
        <f t="shared" si="6"/>
        <v>106937</v>
      </c>
      <c r="N25" s="143">
        <f t="shared" si="5"/>
        <v>133249.01</v>
      </c>
      <c r="O25" s="144">
        <f t="shared" ref="O25:O32" si="15">N25-M25</f>
        <v>26312.010000000009</v>
      </c>
      <c r="P25" s="124">
        <f t="shared" si="2"/>
        <v>24.605150696204316</v>
      </c>
    </row>
    <row r="26" spans="1:16" s="24" customFormat="1" ht="11.25" customHeight="1" outlineLevel="2" x14ac:dyDescent="0.2">
      <c r="A26" s="22">
        <v>1145</v>
      </c>
      <c r="B26" s="23" t="s">
        <v>27</v>
      </c>
      <c r="C26" s="147"/>
      <c r="D26" s="148"/>
      <c r="E26" s="149"/>
      <c r="F26" s="148"/>
      <c r="G26" s="149"/>
      <c r="H26" s="148"/>
      <c r="I26" s="149"/>
      <c r="J26" s="149"/>
      <c r="K26" s="135">
        <f t="shared" si="14"/>
        <v>0</v>
      </c>
      <c r="L26" s="135">
        <f t="shared" si="14"/>
        <v>0</v>
      </c>
      <c r="M26" s="143">
        <f t="shared" ref="M26:M32" si="16">C26+E26+G26</f>
        <v>0</v>
      </c>
      <c r="N26" s="143">
        <f t="shared" ref="N26:N32" si="17">D26+F26+H26</f>
        <v>0</v>
      </c>
      <c r="O26" s="144">
        <f t="shared" si="15"/>
        <v>0</v>
      </c>
      <c r="P26" s="124"/>
    </row>
    <row r="27" spans="1:16" s="24" customFormat="1" ht="11.25" customHeight="1" outlineLevel="2" x14ac:dyDescent="0.2">
      <c r="A27" s="22">
        <v>1146</v>
      </c>
      <c r="B27" s="23" t="s">
        <v>28</v>
      </c>
      <c r="C27" s="147"/>
      <c r="D27" s="148"/>
      <c r="E27" s="149"/>
      <c r="F27" s="148"/>
      <c r="G27" s="149"/>
      <c r="H27" s="148"/>
      <c r="I27" s="149"/>
      <c r="J27" s="149"/>
      <c r="K27" s="135">
        <f t="shared" si="14"/>
        <v>0</v>
      </c>
      <c r="L27" s="135">
        <f t="shared" si="14"/>
        <v>0</v>
      </c>
      <c r="M27" s="143">
        <f t="shared" si="16"/>
        <v>0</v>
      </c>
      <c r="N27" s="143">
        <f t="shared" si="17"/>
        <v>0</v>
      </c>
      <c r="O27" s="144">
        <f t="shared" si="15"/>
        <v>0</v>
      </c>
      <c r="P27" s="124"/>
    </row>
    <row r="28" spans="1:16" s="21" customFormat="1" ht="11.25" customHeight="1" outlineLevel="2" x14ac:dyDescent="0.2">
      <c r="A28" s="19">
        <v>1147</v>
      </c>
      <c r="B28" s="13" t="s">
        <v>29</v>
      </c>
      <c r="C28" s="146">
        <v>120048.75</v>
      </c>
      <c r="D28" s="134">
        <v>121875.9</v>
      </c>
      <c r="E28" s="135">
        <v>113303.75</v>
      </c>
      <c r="F28" s="134">
        <v>194471.71</v>
      </c>
      <c r="G28" s="135">
        <v>164395</v>
      </c>
      <c r="H28" s="134">
        <v>206764</v>
      </c>
      <c r="I28" s="135">
        <v>172228</v>
      </c>
      <c r="J28" s="135">
        <v>251574.5</v>
      </c>
      <c r="K28" s="135">
        <f t="shared" si="14"/>
        <v>569975.5</v>
      </c>
      <c r="L28" s="135">
        <f t="shared" si="14"/>
        <v>774686.11</v>
      </c>
      <c r="M28" s="143">
        <f>C28+E28+G28+I28</f>
        <v>569975.5</v>
      </c>
      <c r="N28" s="143">
        <f>D28+F28+H28+J28</f>
        <v>774686.11</v>
      </c>
      <c r="O28" s="144">
        <f t="shared" si="15"/>
        <v>204710.61</v>
      </c>
      <c r="P28" s="124">
        <f t="shared" si="2"/>
        <v>35.915685849654935</v>
      </c>
    </row>
    <row r="29" spans="1:16" s="21" customFormat="1" ht="11.25" customHeight="1" outlineLevel="2" x14ac:dyDescent="0.2">
      <c r="A29" s="19">
        <v>1148</v>
      </c>
      <c r="B29" s="13" t="s">
        <v>30</v>
      </c>
      <c r="C29" s="146"/>
      <c r="D29" s="134"/>
      <c r="E29" s="135">
        <v>98720</v>
      </c>
      <c r="F29" s="134"/>
      <c r="G29" s="135"/>
      <c r="H29" s="134">
        <v>8519.0400000000009</v>
      </c>
      <c r="I29" s="135"/>
      <c r="J29" s="135">
        <v>4000.15</v>
      </c>
      <c r="K29" s="135">
        <f t="shared" si="14"/>
        <v>98720</v>
      </c>
      <c r="L29" s="135">
        <f t="shared" si="14"/>
        <v>12519.19</v>
      </c>
      <c r="M29" s="143">
        <f>C29+E29+G29+I29</f>
        <v>98720</v>
      </c>
      <c r="N29" s="143">
        <f>D29+F29+H29+J29</f>
        <v>12519.19</v>
      </c>
      <c r="O29" s="144">
        <f t="shared" si="15"/>
        <v>-86200.81</v>
      </c>
      <c r="P29" s="124">
        <f t="shared" si="2"/>
        <v>-87.318486628849271</v>
      </c>
    </row>
    <row r="30" spans="1:16" s="21" customFormat="1" ht="11.25" customHeight="1" outlineLevel="2" x14ac:dyDescent="0.2">
      <c r="A30" s="19">
        <v>1149</v>
      </c>
      <c r="B30" s="13" t="s">
        <v>31</v>
      </c>
      <c r="C30" s="146"/>
      <c r="D30" s="134"/>
      <c r="E30" s="135"/>
      <c r="F30" s="134"/>
      <c r="G30" s="135"/>
      <c r="H30" s="134"/>
      <c r="I30" s="135"/>
      <c r="J30" s="135"/>
      <c r="K30" s="135">
        <f t="shared" si="14"/>
        <v>0</v>
      </c>
      <c r="L30" s="135">
        <f t="shared" si="14"/>
        <v>0</v>
      </c>
      <c r="M30" s="143">
        <f t="shared" si="16"/>
        <v>0</v>
      </c>
      <c r="N30" s="143">
        <f t="shared" si="17"/>
        <v>0</v>
      </c>
      <c r="O30" s="144">
        <f t="shared" si="15"/>
        <v>0</v>
      </c>
      <c r="P30" s="124"/>
    </row>
    <row r="31" spans="1:16" s="24" customFormat="1" ht="11.25" customHeight="1" outlineLevel="2" x14ac:dyDescent="0.2">
      <c r="A31" s="25">
        <v>1150</v>
      </c>
      <c r="B31" s="82" t="s">
        <v>32</v>
      </c>
      <c r="C31" s="150">
        <v>107222</v>
      </c>
      <c r="D31" s="148">
        <v>155083.48000000001</v>
      </c>
      <c r="E31" s="149">
        <v>111158</v>
      </c>
      <c r="F31" s="149">
        <v>242632.38</v>
      </c>
      <c r="G31" s="149">
        <v>103375</v>
      </c>
      <c r="H31" s="149">
        <v>173195.59</v>
      </c>
      <c r="I31" s="149">
        <v>136231</v>
      </c>
      <c r="J31" s="149">
        <v>278016.78000000003</v>
      </c>
      <c r="K31" s="151">
        <f t="shared" si="14"/>
        <v>457986</v>
      </c>
      <c r="L31" s="135">
        <f t="shared" si="14"/>
        <v>848928.23</v>
      </c>
      <c r="M31" s="143">
        <f>C31+E31+G31+I31</f>
        <v>457986</v>
      </c>
      <c r="N31" s="143">
        <f>D31+F31+H31+J31</f>
        <v>848928.23</v>
      </c>
      <c r="O31" s="144">
        <f t="shared" si="15"/>
        <v>390942.23</v>
      </c>
      <c r="P31" s="124">
        <f t="shared" si="2"/>
        <v>85.361174795736105</v>
      </c>
    </row>
    <row r="32" spans="1:16" s="24" customFormat="1" ht="11.25" customHeight="1" outlineLevel="2" x14ac:dyDescent="0.2">
      <c r="A32" s="25">
        <v>1170</v>
      </c>
      <c r="B32" s="23" t="s">
        <v>33</v>
      </c>
      <c r="C32" s="150"/>
      <c r="D32" s="148"/>
      <c r="E32" s="152"/>
      <c r="F32" s="148"/>
      <c r="G32" s="152"/>
      <c r="H32" s="148"/>
      <c r="I32" s="152"/>
      <c r="J32" s="149"/>
      <c r="K32" s="135">
        <f t="shared" si="14"/>
        <v>0</v>
      </c>
      <c r="L32" s="135">
        <f t="shared" si="14"/>
        <v>0</v>
      </c>
      <c r="M32" s="143">
        <f t="shared" si="16"/>
        <v>0</v>
      </c>
      <c r="N32" s="143">
        <f t="shared" si="17"/>
        <v>0</v>
      </c>
      <c r="O32" s="144">
        <f t="shared" si="15"/>
        <v>0</v>
      </c>
      <c r="P32" s="124"/>
    </row>
    <row r="33" spans="1:16" ht="11.25" customHeight="1" outlineLevel="2" x14ac:dyDescent="0.2">
      <c r="A33" s="26">
        <v>1200</v>
      </c>
      <c r="B33" s="13" t="s">
        <v>34</v>
      </c>
      <c r="C33" s="153">
        <f t="shared" ref="C33:J33" si="18">C34+C35</f>
        <v>381646</v>
      </c>
      <c r="D33" s="138">
        <f t="shared" si="18"/>
        <v>400086.52</v>
      </c>
      <c r="E33" s="138">
        <f t="shared" si="18"/>
        <v>380646</v>
      </c>
      <c r="F33" s="138">
        <f t="shared" si="18"/>
        <v>461650.19</v>
      </c>
      <c r="G33" s="138">
        <f t="shared" si="18"/>
        <v>511892</v>
      </c>
      <c r="H33" s="138">
        <f t="shared" si="18"/>
        <v>519921.31</v>
      </c>
      <c r="I33" s="138">
        <f t="shared" si="18"/>
        <v>425720.99</v>
      </c>
      <c r="J33" s="133">
        <f t="shared" si="18"/>
        <v>392129.93</v>
      </c>
      <c r="K33" s="138">
        <f>K34+K35</f>
        <v>1699904.99</v>
      </c>
      <c r="L33" s="138">
        <f>L34+L35</f>
        <v>1773787.95</v>
      </c>
      <c r="M33" s="154">
        <f t="shared" ref="M33:M50" si="19">C33+E33+G33+I33</f>
        <v>1699904.99</v>
      </c>
      <c r="N33" s="154">
        <f t="shared" ref="N33:N50" si="20">D33+F33+H33+J33</f>
        <v>1773787.95</v>
      </c>
      <c r="O33" s="154">
        <f t="shared" ref="O33:O38" si="21">N33-M33</f>
        <v>73882.959999999963</v>
      </c>
      <c r="P33" s="124">
        <f t="shared" si="2"/>
        <v>4.3462993775905066</v>
      </c>
    </row>
    <row r="34" spans="1:16" s="7" customFormat="1" ht="11.25" customHeight="1" outlineLevel="2" x14ac:dyDescent="0.2">
      <c r="A34" s="18">
        <v>1210</v>
      </c>
      <c r="B34" s="13" t="s">
        <v>35</v>
      </c>
      <c r="C34" s="155">
        <v>340771</v>
      </c>
      <c r="D34" s="134">
        <v>332483.11</v>
      </c>
      <c r="E34" s="156">
        <v>340771</v>
      </c>
      <c r="F34" s="134">
        <v>372200.42</v>
      </c>
      <c r="G34" s="156">
        <v>423017</v>
      </c>
      <c r="H34" s="134">
        <v>471480.16</v>
      </c>
      <c r="I34" s="156">
        <v>385846</v>
      </c>
      <c r="J34" s="135">
        <v>329670.24</v>
      </c>
      <c r="K34" s="157">
        <f>C34+E34+G34+I34</f>
        <v>1490405</v>
      </c>
      <c r="L34" s="156">
        <f>D34+F34+H34+J34</f>
        <v>1505833.93</v>
      </c>
      <c r="M34" s="143">
        <f t="shared" si="19"/>
        <v>1490405</v>
      </c>
      <c r="N34" s="143">
        <f t="shared" si="20"/>
        <v>1505833.93</v>
      </c>
      <c r="O34" s="144">
        <f t="shared" si="21"/>
        <v>15428.929999999935</v>
      </c>
      <c r="P34" s="124">
        <f t="shared" si="2"/>
        <v>1.0352172731572917</v>
      </c>
    </row>
    <row r="35" spans="1:16" s="21" customFormat="1" ht="11.25" customHeight="1" outlineLevel="2" x14ac:dyDescent="0.2">
      <c r="A35" s="18">
        <v>1220</v>
      </c>
      <c r="B35" s="13" t="s">
        <v>36</v>
      </c>
      <c r="C35" s="140">
        <f t="shared" ref="C35:J35" si="22">SUM(C36:C38)</f>
        <v>40875</v>
      </c>
      <c r="D35" s="141">
        <f t="shared" si="22"/>
        <v>67603.41</v>
      </c>
      <c r="E35" s="141">
        <f t="shared" si="22"/>
        <v>39875</v>
      </c>
      <c r="F35" s="141">
        <f t="shared" si="22"/>
        <v>89449.77</v>
      </c>
      <c r="G35" s="141">
        <f t="shared" si="22"/>
        <v>88875</v>
      </c>
      <c r="H35" s="141">
        <f t="shared" si="22"/>
        <v>48441.15</v>
      </c>
      <c r="I35" s="141">
        <f t="shared" si="22"/>
        <v>39874.99</v>
      </c>
      <c r="J35" s="142">
        <f t="shared" si="22"/>
        <v>62459.69</v>
      </c>
      <c r="K35" s="141">
        <f>SUM(K36:K38)</f>
        <v>209499.99</v>
      </c>
      <c r="L35" s="141">
        <f>SUM(L36:L38)</f>
        <v>267954.02</v>
      </c>
      <c r="M35" s="101">
        <f t="shared" si="19"/>
        <v>209499.99</v>
      </c>
      <c r="N35" s="101">
        <f t="shared" si="20"/>
        <v>267954.02</v>
      </c>
      <c r="O35" s="139">
        <f t="shared" si="21"/>
        <v>58454.030000000028</v>
      </c>
      <c r="P35" s="124">
        <f t="shared" si="2"/>
        <v>27.901686296023225</v>
      </c>
    </row>
    <row r="36" spans="1:16" s="21" customFormat="1" ht="11.25" customHeight="1" outlineLevel="2" x14ac:dyDescent="0.2">
      <c r="A36" s="19">
        <v>1221</v>
      </c>
      <c r="B36" s="13" t="s">
        <v>37</v>
      </c>
      <c r="C36" s="158">
        <v>16000</v>
      </c>
      <c r="D36" s="159">
        <v>65137.68</v>
      </c>
      <c r="E36" s="160">
        <v>15000</v>
      </c>
      <c r="F36" s="159">
        <v>28572.58</v>
      </c>
      <c r="G36" s="160">
        <v>34000</v>
      </c>
      <c r="H36" s="159">
        <v>17733.41</v>
      </c>
      <c r="I36" s="160">
        <v>15000</v>
      </c>
      <c r="J36" s="160">
        <v>60180.23</v>
      </c>
      <c r="K36" s="160">
        <f t="shared" ref="K36:L38" si="23">C36+E36+G36+I36</f>
        <v>80000</v>
      </c>
      <c r="L36" s="160">
        <f t="shared" si="23"/>
        <v>171623.90000000002</v>
      </c>
      <c r="M36" s="161">
        <f t="shared" si="19"/>
        <v>80000</v>
      </c>
      <c r="N36" s="161">
        <f t="shared" si="20"/>
        <v>171623.90000000002</v>
      </c>
      <c r="O36" s="162">
        <f t="shared" si="21"/>
        <v>91623.900000000023</v>
      </c>
      <c r="P36" s="124">
        <f t="shared" si="2"/>
        <v>114.52987500000003</v>
      </c>
    </row>
    <row r="37" spans="1:16" s="21" customFormat="1" ht="11.25" customHeight="1" outlineLevel="2" x14ac:dyDescent="0.2">
      <c r="A37" s="19">
        <v>1227</v>
      </c>
      <c r="B37" s="13" t="s">
        <v>38</v>
      </c>
      <c r="C37" s="158">
        <v>23750</v>
      </c>
      <c r="D37" s="159">
        <v>1198.23</v>
      </c>
      <c r="E37" s="160">
        <v>23750</v>
      </c>
      <c r="F37" s="159">
        <v>60374.69</v>
      </c>
      <c r="G37" s="160">
        <v>53750</v>
      </c>
      <c r="H37" s="159">
        <v>29707.74</v>
      </c>
      <c r="I37" s="160">
        <v>23750</v>
      </c>
      <c r="J37" s="160">
        <v>1279.46</v>
      </c>
      <c r="K37" s="160">
        <f t="shared" si="23"/>
        <v>125000</v>
      </c>
      <c r="L37" s="160">
        <f t="shared" si="23"/>
        <v>92560.12000000001</v>
      </c>
      <c r="M37" s="161">
        <f t="shared" si="19"/>
        <v>125000</v>
      </c>
      <c r="N37" s="161">
        <f t="shared" si="20"/>
        <v>92560.12000000001</v>
      </c>
      <c r="O37" s="163">
        <f t="shared" si="21"/>
        <v>-32439.87999999999</v>
      </c>
      <c r="P37" s="124">
        <f t="shared" si="2"/>
        <v>-25.951903999999992</v>
      </c>
    </row>
    <row r="38" spans="1:16" s="24" customFormat="1" ht="37.5" customHeight="1" outlineLevel="2" x14ac:dyDescent="0.2">
      <c r="A38" s="22">
        <v>1228</v>
      </c>
      <c r="B38" s="27" t="s">
        <v>39</v>
      </c>
      <c r="C38" s="255">
        <v>1125</v>
      </c>
      <c r="D38" s="256">
        <v>1267.5</v>
      </c>
      <c r="E38" s="257">
        <v>1125</v>
      </c>
      <c r="F38" s="256">
        <v>502.5</v>
      </c>
      <c r="G38" s="257">
        <v>1125</v>
      </c>
      <c r="H38" s="256">
        <v>1000</v>
      </c>
      <c r="I38" s="257">
        <v>1124.99</v>
      </c>
      <c r="J38" s="257">
        <v>1000</v>
      </c>
      <c r="K38" s="258">
        <f t="shared" si="23"/>
        <v>4499.99</v>
      </c>
      <c r="L38" s="258">
        <f t="shared" si="23"/>
        <v>3770</v>
      </c>
      <c r="M38" s="259">
        <f t="shared" si="19"/>
        <v>4499.99</v>
      </c>
      <c r="N38" s="259">
        <f t="shared" si="20"/>
        <v>3770</v>
      </c>
      <c r="O38" s="260">
        <f t="shared" si="21"/>
        <v>-729.98999999999978</v>
      </c>
      <c r="P38" s="124">
        <f t="shared" si="2"/>
        <v>-16.222036048968995</v>
      </c>
    </row>
    <row r="39" spans="1:16" s="21" customFormat="1" ht="11.25" customHeight="1" outlineLevel="2" x14ac:dyDescent="0.2">
      <c r="A39" s="28">
        <v>2000</v>
      </c>
      <c r="B39" s="29" t="s">
        <v>40</v>
      </c>
      <c r="C39" s="30">
        <f t="shared" ref="C39:L39" si="24">C40+C47+C80+C95+C96</f>
        <v>1151796.5</v>
      </c>
      <c r="D39" s="30">
        <f t="shared" si="24"/>
        <v>1376193.21</v>
      </c>
      <c r="E39" s="30">
        <f t="shared" si="24"/>
        <v>1087036.5</v>
      </c>
      <c r="F39" s="30">
        <f t="shared" si="24"/>
        <v>1228251.54</v>
      </c>
      <c r="G39" s="116">
        <f t="shared" si="24"/>
        <v>1321007.8199999998</v>
      </c>
      <c r="H39" s="116">
        <f t="shared" si="24"/>
        <v>1245493.58</v>
      </c>
      <c r="I39" s="116">
        <f t="shared" si="24"/>
        <v>1338852.75</v>
      </c>
      <c r="J39" s="117">
        <f t="shared" si="24"/>
        <v>1206523.0199999998</v>
      </c>
      <c r="K39" s="116">
        <f t="shared" si="24"/>
        <v>4898693.57</v>
      </c>
      <c r="L39" s="116">
        <f t="shared" si="24"/>
        <v>5056461.3499999996</v>
      </c>
      <c r="M39" s="118">
        <f t="shared" si="19"/>
        <v>4898693.57</v>
      </c>
      <c r="N39" s="118">
        <f t="shared" si="20"/>
        <v>5056461.3499999996</v>
      </c>
      <c r="O39" s="119">
        <f t="shared" ref="O39:O50" si="25">N39-M39</f>
        <v>157767.77999999933</v>
      </c>
      <c r="P39" s="227">
        <f t="shared" si="2"/>
        <v>3.2206092858345361</v>
      </c>
    </row>
    <row r="40" spans="1:16" s="21" customFormat="1" ht="11.25" customHeight="1" outlineLevel="2" x14ac:dyDescent="0.2">
      <c r="A40" s="17">
        <v>2100</v>
      </c>
      <c r="B40" s="12" t="s">
        <v>41</v>
      </c>
      <c r="C40" s="243">
        <f t="shared" ref="C40:J40" si="26">C41+C44</f>
        <v>16246.75</v>
      </c>
      <c r="D40" s="244">
        <f t="shared" si="26"/>
        <v>19337.699999999997</v>
      </c>
      <c r="E40" s="244">
        <f t="shared" si="26"/>
        <v>16246.5</v>
      </c>
      <c r="F40" s="244">
        <f t="shared" si="26"/>
        <v>21470.29</v>
      </c>
      <c r="G40" s="244">
        <f t="shared" si="26"/>
        <v>17163.91</v>
      </c>
      <c r="H40" s="244">
        <f t="shared" si="26"/>
        <v>27511.69</v>
      </c>
      <c r="I40" s="244">
        <f t="shared" si="26"/>
        <v>46110.75</v>
      </c>
      <c r="J40" s="245">
        <f t="shared" si="26"/>
        <v>11458.45</v>
      </c>
      <c r="K40" s="244">
        <f>K41+K44</f>
        <v>95767.91</v>
      </c>
      <c r="L40" s="244">
        <f>L41+L44</f>
        <v>79778.13</v>
      </c>
      <c r="M40" s="261">
        <f t="shared" si="19"/>
        <v>95767.91</v>
      </c>
      <c r="N40" s="261">
        <f t="shared" si="20"/>
        <v>79778.12999999999</v>
      </c>
      <c r="O40" s="247">
        <f t="shared" si="25"/>
        <v>-15989.780000000013</v>
      </c>
      <c r="P40" s="124">
        <f t="shared" si="2"/>
        <v>-16.696386085902901</v>
      </c>
    </row>
    <row r="41" spans="1:16" s="21" customFormat="1" ht="11.25" customHeight="1" outlineLevel="2" x14ac:dyDescent="0.2">
      <c r="A41" s="18">
        <v>2110</v>
      </c>
      <c r="B41" s="13" t="s">
        <v>42</v>
      </c>
      <c r="C41" s="140">
        <f t="shared" ref="C41:I41" si="27">SUM(C42:C43)</f>
        <v>2246.75</v>
      </c>
      <c r="D41" s="141">
        <f t="shared" si="27"/>
        <v>1150.67</v>
      </c>
      <c r="E41" s="141">
        <f t="shared" si="27"/>
        <v>2246.5</v>
      </c>
      <c r="F41" s="141">
        <f t="shared" si="27"/>
        <v>1691.03</v>
      </c>
      <c r="G41" s="141">
        <f t="shared" si="27"/>
        <v>2246.91</v>
      </c>
      <c r="H41" s="141">
        <f t="shared" si="27"/>
        <v>1588.8200000000002</v>
      </c>
      <c r="I41" s="141">
        <f t="shared" si="27"/>
        <v>2246.75</v>
      </c>
      <c r="J41" s="142">
        <f>SUM(J42:J43)</f>
        <v>724.03</v>
      </c>
      <c r="K41" s="141">
        <f>SUM(K42:K43)</f>
        <v>8986.91</v>
      </c>
      <c r="L41" s="141">
        <f>SUM(L42:L43)</f>
        <v>5154.55</v>
      </c>
      <c r="M41" s="101">
        <f t="shared" si="19"/>
        <v>8986.91</v>
      </c>
      <c r="N41" s="101">
        <f t="shared" si="20"/>
        <v>5154.55</v>
      </c>
      <c r="O41" s="139">
        <f t="shared" si="25"/>
        <v>-3832.3599999999997</v>
      </c>
      <c r="P41" s="124">
        <f t="shared" si="2"/>
        <v>-42.643800816966007</v>
      </c>
    </row>
    <row r="42" spans="1:16" s="21" customFormat="1" ht="11.25" customHeight="1" outlineLevel="2" x14ac:dyDescent="0.2">
      <c r="A42" s="19">
        <v>2111</v>
      </c>
      <c r="B42" s="13" t="s">
        <v>43</v>
      </c>
      <c r="C42" s="146">
        <v>1000</v>
      </c>
      <c r="D42" s="134">
        <v>760</v>
      </c>
      <c r="E42" s="135">
        <v>1000</v>
      </c>
      <c r="F42" s="134">
        <v>912</v>
      </c>
      <c r="G42" s="135">
        <v>1000</v>
      </c>
      <c r="H42" s="134">
        <v>760</v>
      </c>
      <c r="I42" s="135">
        <v>1000</v>
      </c>
      <c r="J42" s="135">
        <v>664</v>
      </c>
      <c r="K42" s="135">
        <f>C42+E42+G42+I42</f>
        <v>4000</v>
      </c>
      <c r="L42" s="135">
        <f>D42+F42+H42+J42</f>
        <v>3096</v>
      </c>
      <c r="M42" s="143">
        <f t="shared" si="19"/>
        <v>4000</v>
      </c>
      <c r="N42" s="143">
        <f t="shared" si="20"/>
        <v>3096</v>
      </c>
      <c r="O42" s="144">
        <f t="shared" si="25"/>
        <v>-904</v>
      </c>
      <c r="P42" s="124">
        <f t="shared" si="2"/>
        <v>-22.6</v>
      </c>
    </row>
    <row r="43" spans="1:16" s="21" customFormat="1" ht="11.25" customHeight="1" outlineLevel="2" x14ac:dyDescent="0.2">
      <c r="A43" s="19">
        <v>2112</v>
      </c>
      <c r="B43" s="13" t="s">
        <v>44</v>
      </c>
      <c r="C43" s="146">
        <v>1246.75</v>
      </c>
      <c r="D43" s="134">
        <v>390.67</v>
      </c>
      <c r="E43" s="135">
        <v>1246.5</v>
      </c>
      <c r="F43" s="134">
        <v>779.03</v>
      </c>
      <c r="G43" s="135">
        <v>1246.9100000000001</v>
      </c>
      <c r="H43" s="134">
        <v>828.82</v>
      </c>
      <c r="I43" s="135">
        <v>1246.75</v>
      </c>
      <c r="J43" s="135">
        <v>60.03</v>
      </c>
      <c r="K43" s="135">
        <f>C43+E43+G43+I43</f>
        <v>4986.91</v>
      </c>
      <c r="L43" s="135">
        <f>D43+F43+H43+J43</f>
        <v>2058.5500000000002</v>
      </c>
      <c r="M43" s="143">
        <f t="shared" si="19"/>
        <v>4986.91</v>
      </c>
      <c r="N43" s="143">
        <f t="shared" si="20"/>
        <v>2058.5500000000002</v>
      </c>
      <c r="O43" s="144">
        <f t="shared" si="25"/>
        <v>-2928.3599999999997</v>
      </c>
      <c r="P43" s="124">
        <f t="shared" si="2"/>
        <v>-58.720931398401014</v>
      </c>
    </row>
    <row r="44" spans="1:16" s="21" customFormat="1" ht="11.25" customHeight="1" outlineLevel="2" x14ac:dyDescent="0.2">
      <c r="A44" s="18">
        <v>2120</v>
      </c>
      <c r="B44" s="13" t="s">
        <v>45</v>
      </c>
      <c r="C44" s="140">
        <f t="shared" ref="C44:J44" si="28">SUM(C45:C46)</f>
        <v>14000</v>
      </c>
      <c r="D44" s="141">
        <f t="shared" si="28"/>
        <v>18187.03</v>
      </c>
      <c r="E44" s="141">
        <f t="shared" si="28"/>
        <v>14000</v>
      </c>
      <c r="F44" s="141">
        <f t="shared" si="28"/>
        <v>19779.260000000002</v>
      </c>
      <c r="G44" s="141">
        <f t="shared" si="28"/>
        <v>14917</v>
      </c>
      <c r="H44" s="141">
        <f t="shared" si="28"/>
        <v>25922.87</v>
      </c>
      <c r="I44" s="141">
        <f t="shared" si="28"/>
        <v>43864</v>
      </c>
      <c r="J44" s="142">
        <f t="shared" si="28"/>
        <v>10734.42</v>
      </c>
      <c r="K44" s="141">
        <f>SUM(K45:K46)</f>
        <v>86781</v>
      </c>
      <c r="L44" s="141">
        <f>SUM(L45:L46)</f>
        <v>74623.58</v>
      </c>
      <c r="M44" s="101">
        <f t="shared" si="19"/>
        <v>86781</v>
      </c>
      <c r="N44" s="101">
        <f t="shared" si="20"/>
        <v>74623.58</v>
      </c>
      <c r="O44" s="139">
        <f t="shared" si="25"/>
        <v>-12157.419999999998</v>
      </c>
      <c r="P44" s="124">
        <f t="shared" si="2"/>
        <v>-14.00931079383736</v>
      </c>
    </row>
    <row r="45" spans="1:16" s="7" customFormat="1" ht="11.25" customHeight="1" outlineLevel="2" x14ac:dyDescent="0.2">
      <c r="A45" s="19">
        <v>2121</v>
      </c>
      <c r="B45" s="13" t="s">
        <v>43</v>
      </c>
      <c r="C45" s="146">
        <v>5000</v>
      </c>
      <c r="D45" s="134">
        <v>7105</v>
      </c>
      <c r="E45" s="135">
        <v>5000</v>
      </c>
      <c r="F45" s="134">
        <v>6565</v>
      </c>
      <c r="G45" s="135">
        <v>5000</v>
      </c>
      <c r="H45" s="134">
        <v>6035</v>
      </c>
      <c r="I45" s="135">
        <v>12000</v>
      </c>
      <c r="J45" s="135">
        <v>6610</v>
      </c>
      <c r="K45" s="135">
        <f>C45+E45+G45+I45</f>
        <v>27000</v>
      </c>
      <c r="L45" s="135">
        <f>D45+F45+H45+J45</f>
        <v>26315</v>
      </c>
      <c r="M45" s="143">
        <f t="shared" si="19"/>
        <v>27000</v>
      </c>
      <c r="N45" s="143">
        <f t="shared" si="20"/>
        <v>26315</v>
      </c>
      <c r="O45" s="144">
        <f t="shared" si="25"/>
        <v>-685</v>
      </c>
      <c r="P45" s="124">
        <f t="shared" si="2"/>
        <v>-2.5370370370370368</v>
      </c>
    </row>
    <row r="46" spans="1:16" ht="11.25" customHeight="1" outlineLevel="2" x14ac:dyDescent="0.2">
      <c r="A46" s="19">
        <v>2122</v>
      </c>
      <c r="B46" s="13" t="s">
        <v>44</v>
      </c>
      <c r="C46" s="146">
        <v>9000</v>
      </c>
      <c r="D46" s="134">
        <v>11082.03</v>
      </c>
      <c r="E46" s="135">
        <v>9000</v>
      </c>
      <c r="F46" s="134">
        <v>13214.26</v>
      </c>
      <c r="G46" s="135">
        <v>9917</v>
      </c>
      <c r="H46" s="134">
        <v>19887.87</v>
      </c>
      <c r="I46" s="135">
        <v>31864</v>
      </c>
      <c r="J46" s="135">
        <v>4124.42</v>
      </c>
      <c r="K46" s="135">
        <f>C46+E46+G46+I46</f>
        <v>59781</v>
      </c>
      <c r="L46" s="135">
        <f>D46+F46+H46+J46</f>
        <v>48308.58</v>
      </c>
      <c r="M46" s="143">
        <f t="shared" si="19"/>
        <v>59781</v>
      </c>
      <c r="N46" s="143">
        <f t="shared" si="20"/>
        <v>48308.58</v>
      </c>
      <c r="O46" s="144">
        <f t="shared" si="25"/>
        <v>-11472.419999999998</v>
      </c>
      <c r="P46" s="124">
        <f t="shared" si="2"/>
        <v>-19.190746223716562</v>
      </c>
    </row>
    <row r="47" spans="1:16" ht="11.25" customHeight="1" outlineLevel="2" x14ac:dyDescent="0.2">
      <c r="A47" s="26">
        <v>2200</v>
      </c>
      <c r="B47" s="13" t="s">
        <v>46</v>
      </c>
      <c r="C47" s="137">
        <f t="shared" ref="C47:L47" si="29">C48+C49+C55+C64+C71+C72+C78</f>
        <v>1071559.75</v>
      </c>
      <c r="D47" s="138">
        <f t="shared" si="29"/>
        <v>1221050.23</v>
      </c>
      <c r="E47" s="138">
        <f t="shared" si="29"/>
        <v>1026410.5</v>
      </c>
      <c r="F47" s="138">
        <f t="shared" si="29"/>
        <v>1123347.28</v>
      </c>
      <c r="G47" s="166">
        <f t="shared" si="29"/>
        <v>1185420.9099999999</v>
      </c>
      <c r="H47" s="166">
        <f t="shared" si="29"/>
        <v>1136647.8400000001</v>
      </c>
      <c r="I47" s="166">
        <f t="shared" si="29"/>
        <v>1193882</v>
      </c>
      <c r="J47" s="167">
        <f t="shared" si="29"/>
        <v>1113191.3399999999</v>
      </c>
      <c r="K47" s="166">
        <f t="shared" si="29"/>
        <v>4477273.16</v>
      </c>
      <c r="L47" s="166">
        <f t="shared" si="29"/>
        <v>4594236.6900000004</v>
      </c>
      <c r="M47" s="168">
        <f t="shared" si="19"/>
        <v>4477273.16</v>
      </c>
      <c r="N47" s="275">
        <f t="shared" si="20"/>
        <v>4594236.6899999995</v>
      </c>
      <c r="O47" s="169">
        <f t="shared" si="25"/>
        <v>116963.52999999933</v>
      </c>
      <c r="P47" s="124">
        <f t="shared" si="2"/>
        <v>2.6123831586813284</v>
      </c>
    </row>
    <row r="48" spans="1:16" ht="11.25" customHeight="1" outlineLevel="2" x14ac:dyDescent="0.2">
      <c r="A48" s="18">
        <v>2210</v>
      </c>
      <c r="B48" s="13" t="s">
        <v>47</v>
      </c>
      <c r="C48" s="146">
        <v>631882</v>
      </c>
      <c r="D48" s="135">
        <v>607482.92000000004</v>
      </c>
      <c r="E48" s="135">
        <v>632118</v>
      </c>
      <c r="F48" s="135">
        <v>715943.17</v>
      </c>
      <c r="G48" s="135">
        <v>632832</v>
      </c>
      <c r="H48" s="135">
        <v>670664.11</v>
      </c>
      <c r="I48" s="135">
        <v>632934</v>
      </c>
      <c r="J48" s="135">
        <v>650585.71</v>
      </c>
      <c r="K48" s="156">
        <f>C48+E48+G48+I48</f>
        <v>2529766</v>
      </c>
      <c r="L48" s="156">
        <f>D48+F48+H48+J48</f>
        <v>2644675.91</v>
      </c>
      <c r="M48" s="143">
        <f t="shared" si="19"/>
        <v>2529766</v>
      </c>
      <c r="N48" s="143">
        <f t="shared" si="20"/>
        <v>2644675.91</v>
      </c>
      <c r="O48" s="144">
        <f t="shared" si="25"/>
        <v>114909.91000000015</v>
      </c>
      <c r="P48" s="124">
        <f t="shared" si="2"/>
        <v>4.542313795030851</v>
      </c>
    </row>
    <row r="49" spans="1:16" s="7" customFormat="1" ht="11.25" customHeight="1" outlineLevel="2" x14ac:dyDescent="0.2">
      <c r="A49" s="18">
        <v>2220</v>
      </c>
      <c r="B49" s="13" t="s">
        <v>48</v>
      </c>
      <c r="C49" s="140">
        <f t="shared" ref="C49:J49" si="30">SUM(C50:C54)</f>
        <v>61472</v>
      </c>
      <c r="D49" s="141">
        <f t="shared" si="30"/>
        <v>83176.930000000008</v>
      </c>
      <c r="E49" s="141">
        <f t="shared" si="30"/>
        <v>40341</v>
      </c>
      <c r="F49" s="141">
        <f t="shared" si="30"/>
        <v>54270.760000000009</v>
      </c>
      <c r="G49" s="141">
        <f t="shared" si="30"/>
        <v>52896</v>
      </c>
      <c r="H49" s="141">
        <f t="shared" si="30"/>
        <v>34745.700000000004</v>
      </c>
      <c r="I49" s="141">
        <f t="shared" si="30"/>
        <v>56367</v>
      </c>
      <c r="J49" s="142">
        <f t="shared" si="30"/>
        <v>35272.01</v>
      </c>
      <c r="K49" s="141">
        <f>SUM(K50:K54)</f>
        <v>211076</v>
      </c>
      <c r="L49" s="141">
        <f>SUM(L50:L54)</f>
        <v>207465.39999999997</v>
      </c>
      <c r="M49" s="170">
        <f t="shared" si="19"/>
        <v>211076</v>
      </c>
      <c r="N49" s="170">
        <f t="shared" si="20"/>
        <v>207465.40000000002</v>
      </c>
      <c r="O49" s="171">
        <f t="shared" si="25"/>
        <v>-3610.5999999999767</v>
      </c>
      <c r="P49" s="124">
        <f t="shared" si="2"/>
        <v>-1.7105687051109442</v>
      </c>
    </row>
    <row r="50" spans="1:16" ht="11.25" customHeight="1" outlineLevel="2" x14ac:dyDescent="0.2">
      <c r="A50" s="19">
        <v>2221</v>
      </c>
      <c r="B50" s="13" t="s">
        <v>49</v>
      </c>
      <c r="C50" s="111">
        <v>34463</v>
      </c>
      <c r="D50" s="134">
        <v>46656.54</v>
      </c>
      <c r="E50" s="134">
        <v>15394</v>
      </c>
      <c r="F50" s="134">
        <v>19212.97</v>
      </c>
      <c r="G50" s="134"/>
      <c r="H50" s="134"/>
      <c r="I50" s="134">
        <v>31150</v>
      </c>
      <c r="J50" s="135">
        <v>9862.73</v>
      </c>
      <c r="K50" s="135">
        <f>C50+E50+G50+I50</f>
        <v>81007</v>
      </c>
      <c r="L50" s="135">
        <f>D50+F50+H50+J50</f>
        <v>75732.240000000005</v>
      </c>
      <c r="M50" s="143">
        <f t="shared" si="19"/>
        <v>81007</v>
      </c>
      <c r="N50" s="143">
        <f t="shared" si="20"/>
        <v>75732.240000000005</v>
      </c>
      <c r="O50" s="144">
        <f t="shared" si="25"/>
        <v>-5274.7599999999948</v>
      </c>
      <c r="P50" s="124">
        <f t="shared" si="2"/>
        <v>-6.5114866616465177</v>
      </c>
    </row>
    <row r="51" spans="1:16" ht="11.25" customHeight="1" outlineLevel="2" x14ac:dyDescent="0.2">
      <c r="A51" s="19">
        <v>2222</v>
      </c>
      <c r="B51" s="13" t="s">
        <v>50</v>
      </c>
      <c r="C51" s="111">
        <v>1220</v>
      </c>
      <c r="D51" s="134">
        <v>1692.7</v>
      </c>
      <c r="E51" s="134">
        <v>1215</v>
      </c>
      <c r="F51" s="134">
        <v>1579.4</v>
      </c>
      <c r="G51" s="134">
        <v>1154</v>
      </c>
      <c r="H51" s="134">
        <v>1454.8</v>
      </c>
      <c r="I51" s="134">
        <v>1264</v>
      </c>
      <c r="J51" s="135">
        <v>1665.83</v>
      </c>
      <c r="K51" s="135">
        <f t="shared" ref="K51:L54" si="31">C51+E51+G51+I51</f>
        <v>4853</v>
      </c>
      <c r="L51" s="135">
        <f t="shared" si="31"/>
        <v>6392.7300000000005</v>
      </c>
      <c r="M51" s="143">
        <f t="shared" ref="M51:N54" si="32">C51+E51+G51+I51</f>
        <v>4853</v>
      </c>
      <c r="N51" s="143">
        <f t="shared" si="32"/>
        <v>6392.7300000000005</v>
      </c>
      <c r="O51" s="144">
        <f t="shared" ref="O51:O56" si="33">N51-M51</f>
        <v>1539.7300000000005</v>
      </c>
      <c r="P51" s="124">
        <f t="shared" si="2"/>
        <v>31.727385122604584</v>
      </c>
    </row>
    <row r="52" spans="1:16" ht="11.25" customHeight="1" outlineLevel="2" x14ac:dyDescent="0.2">
      <c r="A52" s="19">
        <v>2223</v>
      </c>
      <c r="B52" s="13" t="s">
        <v>51</v>
      </c>
      <c r="C52" s="111">
        <v>24154</v>
      </c>
      <c r="D52" s="134">
        <v>32449.17</v>
      </c>
      <c r="E52" s="134">
        <v>22098</v>
      </c>
      <c r="F52" s="134">
        <v>31398.7</v>
      </c>
      <c r="G52" s="134">
        <v>50190</v>
      </c>
      <c r="H52" s="134">
        <v>32146.58</v>
      </c>
      <c r="I52" s="134">
        <v>22659</v>
      </c>
      <c r="J52" s="135">
        <v>21708.37</v>
      </c>
      <c r="K52" s="151">
        <f t="shared" si="31"/>
        <v>119101</v>
      </c>
      <c r="L52" s="135">
        <f t="shared" si="31"/>
        <v>117702.81999999999</v>
      </c>
      <c r="M52" s="143">
        <f t="shared" si="32"/>
        <v>119101</v>
      </c>
      <c r="N52" s="143">
        <f t="shared" si="32"/>
        <v>117702.81999999999</v>
      </c>
      <c r="O52" s="144">
        <f t="shared" si="33"/>
        <v>-1398.1800000000076</v>
      </c>
      <c r="P52" s="124">
        <f t="shared" si="2"/>
        <v>-1.1739448031502737</v>
      </c>
    </row>
    <row r="53" spans="1:16" ht="11.25" customHeight="1" outlineLevel="2" x14ac:dyDescent="0.2">
      <c r="A53" s="19">
        <v>2224</v>
      </c>
      <c r="B53" s="13" t="s">
        <v>52</v>
      </c>
      <c r="C53" s="111"/>
      <c r="D53" s="134"/>
      <c r="E53" s="134"/>
      <c r="F53" s="134"/>
      <c r="G53" s="134"/>
      <c r="H53" s="134"/>
      <c r="I53" s="134"/>
      <c r="J53" s="135"/>
      <c r="K53" s="135">
        <f t="shared" si="31"/>
        <v>0</v>
      </c>
      <c r="L53" s="135">
        <f t="shared" si="31"/>
        <v>0</v>
      </c>
      <c r="M53" s="143">
        <f t="shared" si="32"/>
        <v>0</v>
      </c>
      <c r="N53" s="143">
        <f t="shared" si="32"/>
        <v>0</v>
      </c>
      <c r="O53" s="144">
        <f t="shared" si="33"/>
        <v>0</v>
      </c>
      <c r="P53" s="124"/>
    </row>
    <row r="54" spans="1:16" ht="11.25" customHeight="1" outlineLevel="2" x14ac:dyDescent="0.2">
      <c r="A54" s="19">
        <v>2229</v>
      </c>
      <c r="B54" s="77" t="s">
        <v>53</v>
      </c>
      <c r="C54" s="111">
        <v>1635</v>
      </c>
      <c r="D54" s="134">
        <v>2378.52</v>
      </c>
      <c r="E54" s="134">
        <v>1634</v>
      </c>
      <c r="F54" s="134">
        <v>2079.69</v>
      </c>
      <c r="G54" s="134">
        <v>1552</v>
      </c>
      <c r="H54" s="134">
        <v>1144.32</v>
      </c>
      <c r="I54" s="134">
        <v>1294</v>
      </c>
      <c r="J54" s="135">
        <v>2035.08</v>
      </c>
      <c r="K54" s="135">
        <f t="shared" si="31"/>
        <v>6115</v>
      </c>
      <c r="L54" s="135">
        <f t="shared" si="31"/>
        <v>7637.61</v>
      </c>
      <c r="M54" s="143">
        <f t="shared" si="32"/>
        <v>6115</v>
      </c>
      <c r="N54" s="143">
        <f t="shared" si="32"/>
        <v>7637.61</v>
      </c>
      <c r="O54" s="144">
        <f t="shared" si="33"/>
        <v>1522.6099999999997</v>
      </c>
      <c r="P54" s="124">
        <f t="shared" si="2"/>
        <v>24.89959116925592</v>
      </c>
    </row>
    <row r="55" spans="1:16" ht="11.25" customHeight="1" outlineLevel="2" x14ac:dyDescent="0.2">
      <c r="A55" s="18">
        <v>2230</v>
      </c>
      <c r="B55" s="77" t="s">
        <v>54</v>
      </c>
      <c r="C55" s="140">
        <f t="shared" ref="C55:J55" si="34">SUM(C56:C63)</f>
        <v>57331</v>
      </c>
      <c r="D55" s="141">
        <f t="shared" si="34"/>
        <v>182278.77</v>
      </c>
      <c r="E55" s="141">
        <f t="shared" si="34"/>
        <v>49498</v>
      </c>
      <c r="F55" s="141">
        <f t="shared" si="34"/>
        <v>43699.8</v>
      </c>
      <c r="G55" s="141">
        <f t="shared" si="34"/>
        <v>139762</v>
      </c>
      <c r="H55" s="141">
        <f t="shared" si="34"/>
        <v>115183.63</v>
      </c>
      <c r="I55" s="141">
        <f t="shared" si="34"/>
        <v>125685</v>
      </c>
      <c r="J55" s="142">
        <f t="shared" si="34"/>
        <v>49700.55</v>
      </c>
      <c r="K55" s="141">
        <f>SUM(K56:K63)</f>
        <v>372276</v>
      </c>
      <c r="L55" s="141">
        <f>SUM(L56:L63)</f>
        <v>390862.74999999994</v>
      </c>
      <c r="M55" s="170">
        <f>C55+E55+G55+I55</f>
        <v>372276</v>
      </c>
      <c r="N55" s="170">
        <f>D55+F55+H55+J55</f>
        <v>390862.75</v>
      </c>
      <c r="O55" s="171">
        <f t="shared" si="33"/>
        <v>18586.75</v>
      </c>
      <c r="P55" s="124">
        <f t="shared" si="2"/>
        <v>4.9927338856117505</v>
      </c>
    </row>
    <row r="56" spans="1:16" ht="11.25" customHeight="1" outlineLevel="2" x14ac:dyDescent="0.2">
      <c r="A56" s="19">
        <v>2231</v>
      </c>
      <c r="B56" s="77" t="s">
        <v>55</v>
      </c>
      <c r="C56" s="111">
        <v>23396</v>
      </c>
      <c r="D56" s="134">
        <v>1754.83</v>
      </c>
      <c r="E56" s="134">
        <v>21898</v>
      </c>
      <c r="F56" s="134">
        <v>1820.17</v>
      </c>
      <c r="G56" s="134">
        <v>3234</v>
      </c>
      <c r="H56" s="134">
        <v>23312.720000000001</v>
      </c>
      <c r="I56" s="134">
        <v>3733</v>
      </c>
      <c r="J56" s="135">
        <v>191.34</v>
      </c>
      <c r="K56" s="151">
        <f>C56+E56+G56+I56</f>
        <v>52261</v>
      </c>
      <c r="L56" s="135">
        <f>D56+F56+H56+J56</f>
        <v>27079.06</v>
      </c>
      <c r="M56" s="143">
        <f>C56+E56+G56+I56</f>
        <v>52261</v>
      </c>
      <c r="N56" s="143">
        <f>D56+F56+H56+J56</f>
        <v>27079.06</v>
      </c>
      <c r="O56" s="144">
        <f t="shared" si="33"/>
        <v>-25181.94</v>
      </c>
      <c r="P56" s="124">
        <f t="shared" si="2"/>
        <v>-48.184956277147393</v>
      </c>
    </row>
    <row r="57" spans="1:16" s="7" customFormat="1" ht="11.25" customHeight="1" outlineLevel="2" x14ac:dyDescent="0.2">
      <c r="A57" s="19">
        <v>2232</v>
      </c>
      <c r="B57" s="77" t="s">
        <v>56</v>
      </c>
      <c r="C57" s="111">
        <v>8500</v>
      </c>
      <c r="D57" s="134">
        <v>11078.22</v>
      </c>
      <c r="E57" s="134">
        <v>6500</v>
      </c>
      <c r="F57" s="134">
        <v>7438.14</v>
      </c>
      <c r="G57" s="134">
        <v>21600</v>
      </c>
      <c r="H57" s="134">
        <v>19174.169999999998</v>
      </c>
      <c r="I57" s="134">
        <v>4500</v>
      </c>
      <c r="J57" s="135">
        <v>22092.76</v>
      </c>
      <c r="K57" s="135">
        <f t="shared" ref="K57:L63" si="35">C57+E57+G57+I57</f>
        <v>41100</v>
      </c>
      <c r="L57" s="135">
        <f t="shared" si="35"/>
        <v>59783.289999999994</v>
      </c>
      <c r="M57" s="143">
        <f t="shared" ref="M57:N63" si="36">C57+E57+G57+I57</f>
        <v>41100</v>
      </c>
      <c r="N57" s="143">
        <f t="shared" si="36"/>
        <v>59783.289999999994</v>
      </c>
      <c r="O57" s="144">
        <f t="shared" ref="O57:O63" si="37">N57-M57</f>
        <v>18683.289999999994</v>
      </c>
      <c r="P57" s="124">
        <f t="shared" si="2"/>
        <v>45.458126520681255</v>
      </c>
    </row>
    <row r="58" spans="1:16" s="7" customFormat="1" ht="11.25" customHeight="1" outlineLevel="2" x14ac:dyDescent="0.2">
      <c r="A58" s="19">
        <v>2233</v>
      </c>
      <c r="B58" s="77" t="s">
        <v>57</v>
      </c>
      <c r="C58" s="111">
        <v>500</v>
      </c>
      <c r="D58" s="134">
        <v>804.65</v>
      </c>
      <c r="E58" s="134">
        <v>500</v>
      </c>
      <c r="F58" s="134"/>
      <c r="G58" s="134">
        <v>500</v>
      </c>
      <c r="H58" s="134">
        <v>0</v>
      </c>
      <c r="I58" s="134">
        <v>500</v>
      </c>
      <c r="J58" s="135"/>
      <c r="K58" s="135">
        <f t="shared" si="35"/>
        <v>2000</v>
      </c>
      <c r="L58" s="135">
        <f t="shared" si="35"/>
        <v>804.65</v>
      </c>
      <c r="M58" s="143">
        <f t="shared" si="36"/>
        <v>2000</v>
      </c>
      <c r="N58" s="143">
        <f t="shared" si="36"/>
        <v>804.65</v>
      </c>
      <c r="O58" s="144">
        <f t="shared" si="37"/>
        <v>-1195.3499999999999</v>
      </c>
      <c r="P58" s="124">
        <f t="shared" si="2"/>
        <v>-59.767499999999998</v>
      </c>
    </row>
    <row r="59" spans="1:16" ht="11.25" customHeight="1" outlineLevel="2" x14ac:dyDescent="0.2">
      <c r="A59" s="19">
        <v>2234</v>
      </c>
      <c r="B59" s="77" t="s">
        <v>58</v>
      </c>
      <c r="C59" s="111"/>
      <c r="D59" s="134"/>
      <c r="E59" s="134"/>
      <c r="F59" s="134"/>
      <c r="G59" s="134"/>
      <c r="H59" s="134">
        <v>0</v>
      </c>
      <c r="I59" s="134"/>
      <c r="J59" s="135"/>
      <c r="K59" s="135">
        <f t="shared" si="35"/>
        <v>0</v>
      </c>
      <c r="L59" s="135">
        <f t="shared" si="35"/>
        <v>0</v>
      </c>
      <c r="M59" s="143">
        <f t="shared" si="36"/>
        <v>0</v>
      </c>
      <c r="N59" s="143">
        <f t="shared" si="36"/>
        <v>0</v>
      </c>
      <c r="O59" s="144">
        <f t="shared" si="37"/>
        <v>0</v>
      </c>
      <c r="P59" s="124"/>
    </row>
    <row r="60" spans="1:16" ht="11.25" customHeight="1" outlineLevel="2" x14ac:dyDescent="0.2">
      <c r="A60" s="19">
        <v>2235</v>
      </c>
      <c r="B60" s="77" t="s">
        <v>59</v>
      </c>
      <c r="C60" s="111">
        <v>2000</v>
      </c>
      <c r="D60" s="134">
        <v>1212.32</v>
      </c>
      <c r="E60" s="134">
        <v>1500</v>
      </c>
      <c r="F60" s="134">
        <v>1158.9000000000001</v>
      </c>
      <c r="G60" s="134">
        <v>3500</v>
      </c>
      <c r="H60" s="134">
        <v>1442.9</v>
      </c>
      <c r="I60" s="134">
        <v>2000</v>
      </c>
      <c r="J60" s="135">
        <v>932</v>
      </c>
      <c r="K60" s="135">
        <f t="shared" si="35"/>
        <v>9000</v>
      </c>
      <c r="L60" s="135">
        <f t="shared" si="35"/>
        <v>4746.1200000000008</v>
      </c>
      <c r="M60" s="143">
        <f t="shared" si="36"/>
        <v>9000</v>
      </c>
      <c r="N60" s="143">
        <f t="shared" si="36"/>
        <v>4746.1200000000008</v>
      </c>
      <c r="O60" s="144">
        <f t="shared" si="37"/>
        <v>-4253.8799999999992</v>
      </c>
      <c r="P60" s="124">
        <f t="shared" si="2"/>
        <v>-47.265333333333324</v>
      </c>
    </row>
    <row r="61" spans="1:16" ht="11.25" customHeight="1" outlineLevel="2" x14ac:dyDescent="0.2">
      <c r="A61" s="19">
        <v>2236</v>
      </c>
      <c r="B61" s="13" t="s">
        <v>60</v>
      </c>
      <c r="C61" s="111">
        <v>500</v>
      </c>
      <c r="D61" s="134">
        <v>355.17</v>
      </c>
      <c r="E61" s="134">
        <v>400</v>
      </c>
      <c r="F61" s="134">
        <v>403.47</v>
      </c>
      <c r="G61" s="134">
        <v>500</v>
      </c>
      <c r="H61" s="134">
        <v>384.45</v>
      </c>
      <c r="I61" s="134">
        <v>400</v>
      </c>
      <c r="J61" s="135">
        <v>439.57</v>
      </c>
      <c r="K61" s="135">
        <f t="shared" si="35"/>
        <v>1800</v>
      </c>
      <c r="L61" s="135">
        <f t="shared" si="35"/>
        <v>1582.66</v>
      </c>
      <c r="M61" s="143">
        <f t="shared" si="36"/>
        <v>1800</v>
      </c>
      <c r="N61" s="143">
        <f t="shared" si="36"/>
        <v>1582.66</v>
      </c>
      <c r="O61" s="144">
        <f t="shared" si="37"/>
        <v>-217.33999999999992</v>
      </c>
      <c r="P61" s="124">
        <f t="shared" si="2"/>
        <v>-12.07444444444444</v>
      </c>
    </row>
    <row r="62" spans="1:16" ht="11.25" customHeight="1" outlineLevel="2" x14ac:dyDescent="0.2">
      <c r="A62" s="19">
        <v>2238</v>
      </c>
      <c r="B62" s="13" t="s">
        <v>61</v>
      </c>
      <c r="C62" s="111"/>
      <c r="D62" s="134"/>
      <c r="E62" s="134"/>
      <c r="F62" s="134"/>
      <c r="G62" s="134"/>
      <c r="H62" s="134"/>
      <c r="I62" s="134"/>
      <c r="J62" s="135"/>
      <c r="K62" s="135">
        <f t="shared" si="35"/>
        <v>0</v>
      </c>
      <c r="L62" s="135">
        <f t="shared" si="35"/>
        <v>0</v>
      </c>
      <c r="M62" s="143">
        <f t="shared" si="36"/>
        <v>0</v>
      </c>
      <c r="N62" s="143">
        <f t="shared" si="36"/>
        <v>0</v>
      </c>
      <c r="O62" s="144">
        <f t="shared" si="37"/>
        <v>0</v>
      </c>
      <c r="P62" s="124"/>
    </row>
    <row r="63" spans="1:16" ht="11.25" customHeight="1" outlineLevel="2" x14ac:dyDescent="0.2">
      <c r="A63" s="19">
        <v>2239</v>
      </c>
      <c r="B63" s="77" t="s">
        <v>62</v>
      </c>
      <c r="C63" s="111">
        <v>22435</v>
      </c>
      <c r="D63" s="134">
        <v>167073.57999999999</v>
      </c>
      <c r="E63" s="134">
        <v>18700</v>
      </c>
      <c r="F63" s="134">
        <v>32879.120000000003</v>
      </c>
      <c r="G63" s="159">
        <v>110428</v>
      </c>
      <c r="H63" s="159">
        <v>70869.39</v>
      </c>
      <c r="I63" s="159">
        <v>114552</v>
      </c>
      <c r="J63" s="160">
        <v>26044.880000000001</v>
      </c>
      <c r="K63" s="160">
        <f t="shared" si="35"/>
        <v>266115</v>
      </c>
      <c r="L63" s="160">
        <f t="shared" si="35"/>
        <v>296866.96999999997</v>
      </c>
      <c r="M63" s="161">
        <f t="shared" si="36"/>
        <v>266115</v>
      </c>
      <c r="N63" s="161">
        <f t="shared" si="36"/>
        <v>296866.96999999997</v>
      </c>
      <c r="O63" s="172">
        <f t="shared" si="37"/>
        <v>30751.969999999972</v>
      </c>
      <c r="P63" s="124">
        <f t="shared" si="2"/>
        <v>11.555895007797371</v>
      </c>
    </row>
    <row r="64" spans="1:16" ht="11.25" customHeight="1" outlineLevel="2" x14ac:dyDescent="0.2">
      <c r="A64" s="18">
        <v>2240</v>
      </c>
      <c r="B64" s="77" t="s">
        <v>63</v>
      </c>
      <c r="C64" s="140">
        <f t="shared" ref="C64:J64" si="38">SUM(C65:C70)</f>
        <v>52374</v>
      </c>
      <c r="D64" s="141">
        <f t="shared" si="38"/>
        <v>52610.57</v>
      </c>
      <c r="E64" s="141">
        <f t="shared" si="38"/>
        <v>48309</v>
      </c>
      <c r="F64" s="141">
        <f t="shared" si="38"/>
        <v>58145.32</v>
      </c>
      <c r="G64" s="141">
        <f t="shared" si="38"/>
        <v>70669.22</v>
      </c>
      <c r="H64" s="141">
        <f t="shared" si="38"/>
        <v>70370.48</v>
      </c>
      <c r="I64" s="141">
        <f t="shared" si="38"/>
        <v>55043</v>
      </c>
      <c r="J64" s="142">
        <f t="shared" si="38"/>
        <v>70412.14</v>
      </c>
      <c r="K64" s="141">
        <f>SUM(K65:K70)</f>
        <v>226395.22</v>
      </c>
      <c r="L64" s="141">
        <f>SUM(L65:L70)</f>
        <v>251538.50999999998</v>
      </c>
      <c r="M64" s="170">
        <f>C64+E64+G64+I64</f>
        <v>226395.22</v>
      </c>
      <c r="N64" s="170">
        <f>D64+F64+H64+J64</f>
        <v>251538.51</v>
      </c>
      <c r="O64" s="171">
        <f t="shared" ref="O64:O105" si="39">N64-M64</f>
        <v>25143.290000000008</v>
      </c>
      <c r="P64" s="124">
        <f t="shared" si="2"/>
        <v>11.10592794317831</v>
      </c>
    </row>
    <row r="65" spans="1:19" ht="11.25" customHeight="1" outlineLevel="2" x14ac:dyDescent="0.2">
      <c r="A65" s="19">
        <v>2241</v>
      </c>
      <c r="B65" s="77" t="s">
        <v>64</v>
      </c>
      <c r="C65" s="111">
        <v>1120</v>
      </c>
      <c r="D65" s="134"/>
      <c r="E65" s="134">
        <v>1400</v>
      </c>
      <c r="F65" s="134"/>
      <c r="G65" s="134">
        <v>1200</v>
      </c>
      <c r="H65" s="134">
        <v>2407.38</v>
      </c>
      <c r="I65" s="134">
        <v>1280</v>
      </c>
      <c r="J65" s="135"/>
      <c r="K65" s="135">
        <f>C65+E65+G65+I65</f>
        <v>5000</v>
      </c>
      <c r="L65" s="135">
        <f>D65+F65+H65+J65</f>
        <v>2407.38</v>
      </c>
      <c r="M65" s="143">
        <f>C65+E65+G65+I65</f>
        <v>5000</v>
      </c>
      <c r="N65" s="143">
        <f>D65+F65+H65+J65</f>
        <v>2407.38</v>
      </c>
      <c r="O65" s="144">
        <f t="shared" si="39"/>
        <v>-2592.62</v>
      </c>
      <c r="P65" s="124">
        <f t="shared" si="2"/>
        <v>-51.852399999999996</v>
      </c>
      <c r="S65" s="276"/>
    </row>
    <row r="66" spans="1:19" ht="11.25" customHeight="1" outlineLevel="2" x14ac:dyDescent="0.2">
      <c r="A66" s="19">
        <v>2242</v>
      </c>
      <c r="B66" s="77" t="s">
        <v>65</v>
      </c>
      <c r="C66" s="111">
        <v>2200</v>
      </c>
      <c r="D66" s="134">
        <v>2822.94</v>
      </c>
      <c r="E66" s="134">
        <v>2100</v>
      </c>
      <c r="F66" s="134">
        <v>3024.23</v>
      </c>
      <c r="G66" s="134">
        <v>2000</v>
      </c>
      <c r="H66" s="134">
        <v>4896.54</v>
      </c>
      <c r="I66" s="134">
        <v>2528</v>
      </c>
      <c r="J66" s="135">
        <v>2573.71</v>
      </c>
      <c r="K66" s="135">
        <f t="shared" ref="K66:L70" si="40">C66+E66+G66+I66</f>
        <v>8828</v>
      </c>
      <c r="L66" s="135">
        <f t="shared" si="40"/>
        <v>13317.419999999998</v>
      </c>
      <c r="M66" s="143">
        <f t="shared" ref="M66:N70" si="41">C66+E66+G66+I66</f>
        <v>8828</v>
      </c>
      <c r="N66" s="143">
        <f t="shared" si="41"/>
        <v>13317.419999999998</v>
      </c>
      <c r="O66" s="144">
        <f t="shared" si="39"/>
        <v>4489.4199999999983</v>
      </c>
      <c r="P66" s="124">
        <f t="shared" si="2"/>
        <v>50.854327140915245</v>
      </c>
      <c r="S66" s="276"/>
    </row>
    <row r="67" spans="1:19" ht="11.25" customHeight="1" outlineLevel="2" x14ac:dyDescent="0.2">
      <c r="A67" s="19">
        <v>2243</v>
      </c>
      <c r="B67" s="77" t="s">
        <v>66</v>
      </c>
      <c r="C67" s="111">
        <v>4350</v>
      </c>
      <c r="D67" s="134">
        <v>4179.07</v>
      </c>
      <c r="E67" s="134">
        <v>3800</v>
      </c>
      <c r="F67" s="134">
        <v>8570.4</v>
      </c>
      <c r="G67" s="134">
        <v>10200</v>
      </c>
      <c r="H67" s="134">
        <v>11479.77</v>
      </c>
      <c r="I67" s="134">
        <v>6650</v>
      </c>
      <c r="J67" s="135">
        <v>10103.26</v>
      </c>
      <c r="K67" s="135">
        <f t="shared" si="40"/>
        <v>25000</v>
      </c>
      <c r="L67" s="135">
        <f t="shared" si="40"/>
        <v>34332.5</v>
      </c>
      <c r="M67" s="143">
        <f t="shared" si="41"/>
        <v>25000</v>
      </c>
      <c r="N67" s="143">
        <f t="shared" si="41"/>
        <v>34332.5</v>
      </c>
      <c r="O67" s="144">
        <f t="shared" si="39"/>
        <v>9332.5</v>
      </c>
      <c r="P67" s="124">
        <f t="shared" si="2"/>
        <v>37.330000000000005</v>
      </c>
    </row>
    <row r="68" spans="1:19" ht="11.25" customHeight="1" outlineLevel="2" x14ac:dyDescent="0.2">
      <c r="A68" s="19">
        <v>2244</v>
      </c>
      <c r="B68" s="13" t="s">
        <v>67</v>
      </c>
      <c r="C68" s="111">
        <v>32654</v>
      </c>
      <c r="D68" s="134">
        <v>33120.78</v>
      </c>
      <c r="E68" s="134">
        <v>29000</v>
      </c>
      <c r="F68" s="134">
        <v>32235.97</v>
      </c>
      <c r="G68" s="134">
        <v>32683.22</v>
      </c>
      <c r="H68" s="134">
        <v>34258.1</v>
      </c>
      <c r="I68" s="134">
        <v>32500</v>
      </c>
      <c r="J68" s="135">
        <v>32692.080000000002</v>
      </c>
      <c r="K68" s="135">
        <f t="shared" si="40"/>
        <v>126837.22</v>
      </c>
      <c r="L68" s="135">
        <f t="shared" si="40"/>
        <v>132306.93</v>
      </c>
      <c r="M68" s="143">
        <f t="shared" si="41"/>
        <v>126837.22</v>
      </c>
      <c r="N68" s="143">
        <f t="shared" si="41"/>
        <v>132306.93</v>
      </c>
      <c r="O68" s="144">
        <f t="shared" si="39"/>
        <v>5469.7099999999919</v>
      </c>
      <c r="P68" s="124">
        <f t="shared" si="2"/>
        <v>4.3123855915479634</v>
      </c>
    </row>
    <row r="69" spans="1:19" ht="11.25" customHeight="1" outlineLevel="2" x14ac:dyDescent="0.2">
      <c r="A69" s="19">
        <v>2247</v>
      </c>
      <c r="B69" s="13" t="s">
        <v>68</v>
      </c>
      <c r="C69" s="111">
        <v>700</v>
      </c>
      <c r="D69" s="134">
        <v>605.54</v>
      </c>
      <c r="E69" s="134">
        <v>680</v>
      </c>
      <c r="F69" s="134">
        <v>1510.1</v>
      </c>
      <c r="G69" s="134">
        <v>2900</v>
      </c>
      <c r="H69" s="134">
        <v>1511.09</v>
      </c>
      <c r="I69" s="134">
        <v>720</v>
      </c>
      <c r="J69" s="135">
        <v>9527.99</v>
      </c>
      <c r="K69" s="135">
        <f t="shared" si="40"/>
        <v>5000</v>
      </c>
      <c r="L69" s="135">
        <f t="shared" si="40"/>
        <v>13154.72</v>
      </c>
      <c r="M69" s="143">
        <f t="shared" si="41"/>
        <v>5000</v>
      </c>
      <c r="N69" s="143">
        <f t="shared" si="41"/>
        <v>13154.72</v>
      </c>
      <c r="O69" s="144">
        <f t="shared" si="39"/>
        <v>8154.7199999999993</v>
      </c>
      <c r="P69" s="124">
        <f t="shared" si="2"/>
        <v>163.09440000000001</v>
      </c>
    </row>
    <row r="70" spans="1:19" ht="11.25" customHeight="1" outlineLevel="2" x14ac:dyDescent="0.2">
      <c r="A70" s="19">
        <v>2249</v>
      </c>
      <c r="B70" s="13" t="s">
        <v>69</v>
      </c>
      <c r="C70" s="111">
        <v>11350</v>
      </c>
      <c r="D70" s="134">
        <v>11882.24</v>
      </c>
      <c r="E70" s="134">
        <v>11329</v>
      </c>
      <c r="F70" s="134">
        <v>12804.62</v>
      </c>
      <c r="G70" s="134">
        <v>21686</v>
      </c>
      <c r="H70" s="134">
        <v>15817.6</v>
      </c>
      <c r="I70" s="134">
        <v>11365</v>
      </c>
      <c r="J70" s="135">
        <v>15515.1</v>
      </c>
      <c r="K70" s="135">
        <f t="shared" si="40"/>
        <v>55730</v>
      </c>
      <c r="L70" s="135">
        <f t="shared" si="40"/>
        <v>56019.56</v>
      </c>
      <c r="M70" s="143">
        <f t="shared" si="41"/>
        <v>55730</v>
      </c>
      <c r="N70" s="143">
        <f t="shared" si="41"/>
        <v>56019.56</v>
      </c>
      <c r="O70" s="144">
        <f t="shared" si="39"/>
        <v>289.55999999999767</v>
      </c>
      <c r="P70" s="124">
        <f t="shared" si="2"/>
        <v>0.51957652969674795</v>
      </c>
    </row>
    <row r="71" spans="1:19" s="7" customFormat="1" ht="11.25" customHeight="1" outlineLevel="2" x14ac:dyDescent="0.2">
      <c r="A71" s="18">
        <v>2250</v>
      </c>
      <c r="B71" s="13" t="s">
        <v>70</v>
      </c>
      <c r="C71" s="140">
        <v>75999</v>
      </c>
      <c r="D71" s="141">
        <v>19673.54</v>
      </c>
      <c r="E71" s="141">
        <v>86001</v>
      </c>
      <c r="F71" s="141">
        <v>66408.41</v>
      </c>
      <c r="G71" s="141">
        <v>89999.99</v>
      </c>
      <c r="H71" s="141">
        <v>13063.29</v>
      </c>
      <c r="I71" s="141">
        <v>78000</v>
      </c>
      <c r="J71" s="142">
        <v>15560.07</v>
      </c>
      <c r="K71" s="141">
        <f>C71+E71+G71+I71</f>
        <v>329999.99</v>
      </c>
      <c r="L71" s="141">
        <f>D71+F71+H71+J71</f>
        <v>114705.31000000003</v>
      </c>
      <c r="M71" s="170">
        <f t="shared" ref="M71:N73" si="42">C71+E71+G71+I71</f>
        <v>329999.99</v>
      </c>
      <c r="N71" s="170">
        <f t="shared" si="42"/>
        <v>114705.31000000003</v>
      </c>
      <c r="O71" s="171">
        <f t="shared" si="39"/>
        <v>-215294.67999999996</v>
      </c>
      <c r="P71" s="124">
        <f t="shared" si="2"/>
        <v>-65.240814098206485</v>
      </c>
    </row>
    <row r="72" spans="1:19" ht="11.25" customHeight="1" outlineLevel="2" x14ac:dyDescent="0.2">
      <c r="A72" s="18">
        <v>2260</v>
      </c>
      <c r="B72" s="13" t="s">
        <v>71</v>
      </c>
      <c r="C72" s="140">
        <f t="shared" ref="C72:J72" si="43">SUM(C73:C77)</f>
        <v>29235</v>
      </c>
      <c r="D72" s="141">
        <f t="shared" si="43"/>
        <v>106547.34</v>
      </c>
      <c r="E72" s="141">
        <f t="shared" si="43"/>
        <v>14470</v>
      </c>
      <c r="F72" s="141">
        <f t="shared" si="43"/>
        <v>8473.09</v>
      </c>
      <c r="G72" s="141">
        <f t="shared" si="43"/>
        <v>28139.7</v>
      </c>
      <c r="H72" s="141">
        <f t="shared" si="43"/>
        <v>21743.159999999996</v>
      </c>
      <c r="I72" s="141">
        <f t="shared" si="43"/>
        <v>75155</v>
      </c>
      <c r="J72" s="142">
        <f t="shared" si="43"/>
        <v>30728.09</v>
      </c>
      <c r="K72" s="141">
        <f>SUM(K73:K77)</f>
        <v>146999.70000000001</v>
      </c>
      <c r="L72" s="141">
        <f>SUM(L73:L77)</f>
        <v>167491.68</v>
      </c>
      <c r="M72" s="170">
        <f t="shared" si="42"/>
        <v>146999.70000000001</v>
      </c>
      <c r="N72" s="170">
        <f t="shared" si="42"/>
        <v>167491.68</v>
      </c>
      <c r="O72" s="171">
        <f t="shared" si="39"/>
        <v>20491.979999999981</v>
      </c>
      <c r="P72" s="124">
        <f t="shared" si="2"/>
        <v>13.940150898267126</v>
      </c>
    </row>
    <row r="73" spans="1:19" ht="11.25" customHeight="1" outlineLevel="2" x14ac:dyDescent="0.2">
      <c r="A73" s="19">
        <v>2261</v>
      </c>
      <c r="B73" s="13" t="s">
        <v>72</v>
      </c>
      <c r="C73" s="111">
        <v>11000</v>
      </c>
      <c r="D73" s="134">
        <v>19380.560000000001</v>
      </c>
      <c r="E73" s="134">
        <v>11000</v>
      </c>
      <c r="F73" s="134">
        <v>6059.82</v>
      </c>
      <c r="G73" s="134">
        <v>11000</v>
      </c>
      <c r="H73" s="134">
        <v>7126.08</v>
      </c>
      <c r="I73" s="134">
        <v>10000</v>
      </c>
      <c r="J73" s="135">
        <v>8686.8799999999992</v>
      </c>
      <c r="K73" s="135">
        <f>C73+E73+G73+I73</f>
        <v>43000</v>
      </c>
      <c r="L73" s="135">
        <f>D73+F73+H73+J73</f>
        <v>41253.339999999997</v>
      </c>
      <c r="M73" s="143">
        <f t="shared" si="42"/>
        <v>43000</v>
      </c>
      <c r="N73" s="143">
        <f t="shared" si="42"/>
        <v>41253.339999999997</v>
      </c>
      <c r="O73" s="144">
        <f t="shared" si="39"/>
        <v>-1746.6600000000035</v>
      </c>
      <c r="P73" s="124">
        <f t="shared" ref="P73:P116" si="44">(N73-M73)/M73*100</f>
        <v>-4.0620000000000083</v>
      </c>
    </row>
    <row r="74" spans="1:19" ht="11.25" customHeight="1" outlineLevel="2" x14ac:dyDescent="0.2">
      <c r="A74" s="19">
        <v>2262</v>
      </c>
      <c r="B74" s="13" t="s">
        <v>73</v>
      </c>
      <c r="C74" s="111">
        <v>235</v>
      </c>
      <c r="D74" s="134">
        <v>2361.2399999999998</v>
      </c>
      <c r="E74" s="134">
        <v>220</v>
      </c>
      <c r="F74" s="134"/>
      <c r="G74" s="134">
        <v>214.7</v>
      </c>
      <c r="H74" s="134">
        <v>0</v>
      </c>
      <c r="I74" s="134">
        <v>3330</v>
      </c>
      <c r="J74" s="135"/>
      <c r="K74" s="135">
        <f t="shared" ref="K74:L77" si="45">C74+E74+G74+I74</f>
        <v>3999.7</v>
      </c>
      <c r="L74" s="135">
        <f t="shared" si="45"/>
        <v>2361.2399999999998</v>
      </c>
      <c r="M74" s="143">
        <f t="shared" ref="M74:N77" si="46">C74+E74+G74+I74</f>
        <v>3999.7</v>
      </c>
      <c r="N74" s="143">
        <f t="shared" si="46"/>
        <v>2361.2399999999998</v>
      </c>
      <c r="O74" s="144">
        <f t="shared" si="39"/>
        <v>-1638.46</v>
      </c>
      <c r="P74" s="124">
        <f t="shared" si="44"/>
        <v>-40.96457234292572</v>
      </c>
    </row>
    <row r="75" spans="1:19" s="21" customFormat="1" ht="11.25" customHeight="1" outlineLevel="2" x14ac:dyDescent="0.2">
      <c r="A75" s="19">
        <v>2263</v>
      </c>
      <c r="B75" s="13" t="s">
        <v>74</v>
      </c>
      <c r="C75" s="111"/>
      <c r="D75" s="134"/>
      <c r="E75" s="134"/>
      <c r="F75" s="134"/>
      <c r="G75" s="134"/>
      <c r="H75" s="134">
        <v>0</v>
      </c>
      <c r="I75" s="134"/>
      <c r="J75" s="135"/>
      <c r="K75" s="135">
        <f t="shared" si="45"/>
        <v>0</v>
      </c>
      <c r="L75" s="135">
        <f t="shared" si="45"/>
        <v>0</v>
      </c>
      <c r="M75" s="143">
        <f t="shared" si="46"/>
        <v>0</v>
      </c>
      <c r="N75" s="143">
        <f t="shared" si="46"/>
        <v>0</v>
      </c>
      <c r="O75" s="144">
        <f t="shared" si="39"/>
        <v>0</v>
      </c>
      <c r="P75" s="124"/>
    </row>
    <row r="76" spans="1:19" ht="11.25" customHeight="1" outlineLevel="2" x14ac:dyDescent="0.2">
      <c r="A76" s="19">
        <v>2264</v>
      </c>
      <c r="B76" s="77" t="s">
        <v>75</v>
      </c>
      <c r="C76" s="111">
        <v>16900</v>
      </c>
      <c r="D76" s="134">
        <v>75823</v>
      </c>
      <c r="E76" s="134">
        <v>2100</v>
      </c>
      <c r="F76" s="134">
        <v>1771.25</v>
      </c>
      <c r="G76" s="134">
        <v>15800</v>
      </c>
      <c r="H76" s="134">
        <v>13115.23</v>
      </c>
      <c r="I76" s="134">
        <v>55700</v>
      </c>
      <c r="J76" s="135">
        <v>21145.58</v>
      </c>
      <c r="K76" s="135">
        <f t="shared" si="45"/>
        <v>90500</v>
      </c>
      <c r="L76" s="135">
        <f t="shared" si="45"/>
        <v>111855.06</v>
      </c>
      <c r="M76" s="143">
        <f t="shared" si="46"/>
        <v>90500</v>
      </c>
      <c r="N76" s="143">
        <f t="shared" si="46"/>
        <v>111855.06</v>
      </c>
      <c r="O76" s="144">
        <f t="shared" si="39"/>
        <v>21355.059999999998</v>
      </c>
      <c r="P76" s="124">
        <f t="shared" si="44"/>
        <v>23.596751381215466</v>
      </c>
    </row>
    <row r="77" spans="1:19" ht="11.25" customHeight="1" outlineLevel="2" x14ac:dyDescent="0.2">
      <c r="A77" s="19">
        <v>2269</v>
      </c>
      <c r="B77" s="13" t="s">
        <v>76</v>
      </c>
      <c r="C77" s="111">
        <v>1100</v>
      </c>
      <c r="D77" s="134">
        <v>8982.5400000000009</v>
      </c>
      <c r="E77" s="134">
        <v>1150</v>
      </c>
      <c r="F77" s="134">
        <v>642.02</v>
      </c>
      <c r="G77" s="134">
        <v>1125</v>
      </c>
      <c r="H77" s="134">
        <v>1501.85</v>
      </c>
      <c r="I77" s="134">
        <v>6125</v>
      </c>
      <c r="J77" s="135">
        <v>895.63</v>
      </c>
      <c r="K77" s="135">
        <f t="shared" si="45"/>
        <v>9500</v>
      </c>
      <c r="L77" s="135">
        <f t="shared" si="45"/>
        <v>12022.04</v>
      </c>
      <c r="M77" s="143">
        <f t="shared" si="46"/>
        <v>9500</v>
      </c>
      <c r="N77" s="143">
        <f t="shared" si="46"/>
        <v>12022.04</v>
      </c>
      <c r="O77" s="144">
        <f t="shared" si="39"/>
        <v>2522.0400000000009</v>
      </c>
      <c r="P77" s="124">
        <f t="shared" si="44"/>
        <v>26.547789473684219</v>
      </c>
    </row>
    <row r="78" spans="1:19" s="7" customFormat="1" ht="11.25" customHeight="1" outlineLevel="2" x14ac:dyDescent="0.2">
      <c r="A78" s="18">
        <v>2270</v>
      </c>
      <c r="B78" s="13" t="s">
        <v>77</v>
      </c>
      <c r="C78" s="140">
        <f t="shared" ref="C78:L78" si="47">C79</f>
        <v>163266.75</v>
      </c>
      <c r="D78" s="141">
        <f t="shared" si="47"/>
        <v>169280.16</v>
      </c>
      <c r="E78" s="141">
        <f t="shared" si="47"/>
        <v>155673.5</v>
      </c>
      <c r="F78" s="141">
        <f t="shared" si="47"/>
        <v>176406.73</v>
      </c>
      <c r="G78" s="141">
        <f t="shared" si="47"/>
        <v>171122</v>
      </c>
      <c r="H78" s="141">
        <f t="shared" si="47"/>
        <v>210877.47</v>
      </c>
      <c r="I78" s="141">
        <f t="shared" si="47"/>
        <v>170698</v>
      </c>
      <c r="J78" s="142">
        <f t="shared" si="47"/>
        <v>260932.77</v>
      </c>
      <c r="K78" s="141">
        <f t="shared" si="47"/>
        <v>660760.25</v>
      </c>
      <c r="L78" s="141">
        <f t="shared" si="47"/>
        <v>817497.13</v>
      </c>
      <c r="M78" s="170">
        <f t="shared" ref="M78:N82" si="48">C78+E78+G78+I78</f>
        <v>660760.25</v>
      </c>
      <c r="N78" s="170">
        <f t="shared" si="48"/>
        <v>817497.13</v>
      </c>
      <c r="O78" s="171">
        <f t="shared" si="39"/>
        <v>156736.88</v>
      </c>
      <c r="P78" s="124">
        <f t="shared" si="44"/>
        <v>23.720688404001301</v>
      </c>
    </row>
    <row r="79" spans="1:19" s="7" customFormat="1" ht="11.25" customHeight="1" outlineLevel="2" x14ac:dyDescent="0.2">
      <c r="A79" s="19">
        <v>2270</v>
      </c>
      <c r="B79" s="13" t="s">
        <v>78</v>
      </c>
      <c r="C79" s="111">
        <v>163266.75</v>
      </c>
      <c r="D79" s="134">
        <v>169280.16</v>
      </c>
      <c r="E79" s="134">
        <v>155673.5</v>
      </c>
      <c r="F79" s="134">
        <v>176406.73</v>
      </c>
      <c r="G79" s="134">
        <v>171122</v>
      </c>
      <c r="H79" s="134">
        <v>210877.47</v>
      </c>
      <c r="I79" s="134">
        <v>170698</v>
      </c>
      <c r="J79" s="135">
        <v>260932.77</v>
      </c>
      <c r="K79" s="135">
        <f>C79+E79+G79+I79</f>
        <v>660760.25</v>
      </c>
      <c r="L79" s="135">
        <f>D79+F79+H79+J79</f>
        <v>817497.13</v>
      </c>
      <c r="M79" s="143">
        <f t="shared" si="48"/>
        <v>660760.25</v>
      </c>
      <c r="N79" s="143">
        <f t="shared" si="48"/>
        <v>817497.13</v>
      </c>
      <c r="O79" s="144">
        <f t="shared" si="39"/>
        <v>156736.88</v>
      </c>
      <c r="P79" s="124">
        <f t="shared" si="44"/>
        <v>23.720688404001301</v>
      </c>
    </row>
    <row r="80" spans="1:19" s="7" customFormat="1" ht="11.25" customHeight="1" outlineLevel="2" x14ac:dyDescent="0.2">
      <c r="A80" s="26">
        <v>2300</v>
      </c>
      <c r="B80" s="13" t="s">
        <v>79</v>
      </c>
      <c r="C80" s="173">
        <f t="shared" ref="C80:J80" si="49">C81+C86+C90+C91+C93+C94</f>
        <v>30450</v>
      </c>
      <c r="D80" s="167">
        <f t="shared" si="49"/>
        <v>40373.560000000005</v>
      </c>
      <c r="E80" s="167">
        <f t="shared" si="49"/>
        <v>31490</v>
      </c>
      <c r="F80" s="167">
        <f t="shared" si="49"/>
        <v>31628.189999999995</v>
      </c>
      <c r="G80" s="167">
        <f t="shared" si="49"/>
        <v>28600</v>
      </c>
      <c r="H80" s="167">
        <f t="shared" si="49"/>
        <v>26338.859999999997</v>
      </c>
      <c r="I80" s="167">
        <f t="shared" si="49"/>
        <v>60970</v>
      </c>
      <c r="J80" s="167">
        <f t="shared" si="49"/>
        <v>30201.199999999997</v>
      </c>
      <c r="K80" s="167">
        <f>K81+K86+K90+K91+K93+K94</f>
        <v>151510</v>
      </c>
      <c r="L80" s="167">
        <f>L81+L86+L90+L91+L93+L94</f>
        <v>128541.81</v>
      </c>
      <c r="M80" s="174">
        <f t="shared" si="48"/>
        <v>151510</v>
      </c>
      <c r="N80" s="174">
        <f t="shared" si="48"/>
        <v>128541.81</v>
      </c>
      <c r="O80" s="175">
        <f t="shared" si="39"/>
        <v>-22968.190000000002</v>
      </c>
      <c r="P80" s="124">
        <f t="shared" si="44"/>
        <v>-15.159520823708009</v>
      </c>
    </row>
    <row r="81" spans="1:16" s="7" customFormat="1" ht="11.25" customHeight="1" outlineLevel="2" x14ac:dyDescent="0.2">
      <c r="A81" s="18">
        <v>2310</v>
      </c>
      <c r="B81" s="13" t="s">
        <v>80</v>
      </c>
      <c r="C81" s="140">
        <f t="shared" ref="C81:J81" si="50">SUM(C82:C85)</f>
        <v>8500</v>
      </c>
      <c r="D81" s="141">
        <f t="shared" si="50"/>
        <v>11075.24</v>
      </c>
      <c r="E81" s="141">
        <f t="shared" si="50"/>
        <v>8700</v>
      </c>
      <c r="F81" s="141">
        <f t="shared" si="50"/>
        <v>7835.41</v>
      </c>
      <c r="G81" s="141">
        <f t="shared" si="50"/>
        <v>8600</v>
      </c>
      <c r="H81" s="141">
        <f t="shared" si="50"/>
        <v>7280.32</v>
      </c>
      <c r="I81" s="141">
        <f t="shared" si="50"/>
        <v>28370</v>
      </c>
      <c r="J81" s="142">
        <f t="shared" si="50"/>
        <v>8820.69</v>
      </c>
      <c r="K81" s="141">
        <f>SUM(K82:K85)</f>
        <v>54170</v>
      </c>
      <c r="L81" s="141">
        <f>SUM(L82:L85)</f>
        <v>35011.660000000003</v>
      </c>
      <c r="M81" s="170">
        <f t="shared" si="48"/>
        <v>54170</v>
      </c>
      <c r="N81" s="170">
        <f t="shared" si="48"/>
        <v>35011.660000000003</v>
      </c>
      <c r="O81" s="175">
        <f t="shared" si="39"/>
        <v>-19158.339999999997</v>
      </c>
      <c r="P81" s="124">
        <f t="shared" si="44"/>
        <v>-35.367066642052791</v>
      </c>
    </row>
    <row r="82" spans="1:16" s="7" customFormat="1" ht="11.25" customHeight="1" outlineLevel="2" x14ac:dyDescent="0.2">
      <c r="A82" s="19">
        <v>2311</v>
      </c>
      <c r="B82" s="13" t="s">
        <v>81</v>
      </c>
      <c r="C82" s="111">
        <v>1000</v>
      </c>
      <c r="D82" s="134">
        <v>482.35</v>
      </c>
      <c r="E82" s="134">
        <v>1000</v>
      </c>
      <c r="F82" s="134">
        <v>883.12</v>
      </c>
      <c r="G82" s="134">
        <v>1000</v>
      </c>
      <c r="H82" s="134">
        <v>488.58</v>
      </c>
      <c r="I82" s="134">
        <v>1400</v>
      </c>
      <c r="J82" s="135">
        <v>2483.4299999999998</v>
      </c>
      <c r="K82" s="135">
        <f>C82+E82+G82+I82</f>
        <v>4400</v>
      </c>
      <c r="L82" s="135">
        <f>D82+F82+H82+J82</f>
        <v>4337.4799999999996</v>
      </c>
      <c r="M82" s="143">
        <f t="shared" si="48"/>
        <v>4400</v>
      </c>
      <c r="N82" s="143">
        <f t="shared" si="48"/>
        <v>4337.4799999999996</v>
      </c>
      <c r="O82" s="144">
        <f t="shared" si="39"/>
        <v>-62.520000000000437</v>
      </c>
      <c r="P82" s="124">
        <f t="shared" si="44"/>
        <v>-1.4209090909091009</v>
      </c>
    </row>
    <row r="83" spans="1:16" s="7" customFormat="1" ht="11.25" customHeight="1" outlineLevel="2" x14ac:dyDescent="0.2">
      <c r="A83" s="19">
        <v>2312</v>
      </c>
      <c r="B83" s="13" t="s">
        <v>82</v>
      </c>
      <c r="C83" s="111">
        <v>4500</v>
      </c>
      <c r="D83" s="134">
        <v>2648.4</v>
      </c>
      <c r="E83" s="134">
        <v>3500</v>
      </c>
      <c r="F83" s="134">
        <v>3282.98</v>
      </c>
      <c r="G83" s="134">
        <v>4000</v>
      </c>
      <c r="H83" s="134">
        <v>2700.81</v>
      </c>
      <c r="I83" s="134">
        <v>4000</v>
      </c>
      <c r="J83" s="135">
        <v>4416.91</v>
      </c>
      <c r="K83" s="135">
        <f t="shared" ref="K83:L85" si="51">C83+E83+G83+I83</f>
        <v>16000</v>
      </c>
      <c r="L83" s="135">
        <f t="shared" si="51"/>
        <v>13049.1</v>
      </c>
      <c r="M83" s="143">
        <f t="shared" ref="M83:N85" si="52">C83+E83+G83+I83</f>
        <v>16000</v>
      </c>
      <c r="N83" s="143">
        <f t="shared" si="52"/>
        <v>13049.1</v>
      </c>
      <c r="O83" s="144">
        <f t="shared" si="39"/>
        <v>-2950.8999999999996</v>
      </c>
      <c r="P83" s="124">
        <f t="shared" si="44"/>
        <v>-18.443124999999998</v>
      </c>
    </row>
    <row r="84" spans="1:16" ht="11.25" customHeight="1" outlineLevel="2" x14ac:dyDescent="0.2">
      <c r="A84" s="19">
        <v>2313</v>
      </c>
      <c r="B84" s="13" t="s">
        <v>83</v>
      </c>
      <c r="C84" s="111"/>
      <c r="D84" s="134"/>
      <c r="E84" s="134"/>
      <c r="F84" s="134"/>
      <c r="G84" s="134"/>
      <c r="H84" s="134">
        <v>0</v>
      </c>
      <c r="I84" s="134">
        <v>10370</v>
      </c>
      <c r="J84" s="135"/>
      <c r="K84" s="135">
        <f t="shared" si="51"/>
        <v>10370</v>
      </c>
      <c r="L84" s="135">
        <f t="shared" si="51"/>
        <v>0</v>
      </c>
      <c r="M84" s="143">
        <f t="shared" si="52"/>
        <v>10370</v>
      </c>
      <c r="N84" s="143">
        <f t="shared" si="52"/>
        <v>0</v>
      </c>
      <c r="O84" s="144">
        <f t="shared" si="39"/>
        <v>-10370</v>
      </c>
      <c r="P84" s="124"/>
    </row>
    <row r="85" spans="1:16" ht="11.25" customHeight="1" outlineLevel="2" x14ac:dyDescent="0.2">
      <c r="A85" s="19">
        <v>2314</v>
      </c>
      <c r="B85" s="13" t="s">
        <v>84</v>
      </c>
      <c r="C85" s="111">
        <v>3000</v>
      </c>
      <c r="D85" s="134">
        <v>7944.49</v>
      </c>
      <c r="E85" s="134">
        <v>4200</v>
      </c>
      <c r="F85" s="134">
        <v>3669.31</v>
      </c>
      <c r="G85" s="159">
        <v>3600</v>
      </c>
      <c r="H85" s="159">
        <v>4090.93</v>
      </c>
      <c r="I85" s="159">
        <v>12600</v>
      </c>
      <c r="J85" s="160">
        <v>1920.35</v>
      </c>
      <c r="K85" s="160">
        <f t="shared" si="51"/>
        <v>23400</v>
      </c>
      <c r="L85" s="160">
        <f t="shared" si="51"/>
        <v>17625.079999999998</v>
      </c>
      <c r="M85" s="161">
        <f t="shared" si="52"/>
        <v>23400</v>
      </c>
      <c r="N85" s="161">
        <f t="shared" si="52"/>
        <v>17625.079999999998</v>
      </c>
      <c r="O85" s="172">
        <f t="shared" si="39"/>
        <v>-5774.9200000000019</v>
      </c>
      <c r="P85" s="124">
        <f t="shared" si="44"/>
        <v>-24.679145299145308</v>
      </c>
    </row>
    <row r="86" spans="1:16" ht="11.25" customHeight="1" outlineLevel="2" x14ac:dyDescent="0.2">
      <c r="A86" s="18">
        <v>2320</v>
      </c>
      <c r="B86" s="13" t="s">
        <v>85</v>
      </c>
      <c r="C86" s="140">
        <f t="shared" ref="C86:J86" si="53">SUM(C87:C89)</f>
        <v>11000</v>
      </c>
      <c r="D86" s="141">
        <f t="shared" si="53"/>
        <v>10221.09</v>
      </c>
      <c r="E86" s="141">
        <f t="shared" si="53"/>
        <v>9140</v>
      </c>
      <c r="F86" s="141">
        <f t="shared" si="53"/>
        <v>6926.82</v>
      </c>
      <c r="G86" s="141">
        <f t="shared" si="53"/>
        <v>6000</v>
      </c>
      <c r="H86" s="141">
        <f t="shared" si="53"/>
        <v>6769.78</v>
      </c>
      <c r="I86" s="141">
        <f t="shared" si="53"/>
        <v>5500</v>
      </c>
      <c r="J86" s="142">
        <f t="shared" si="53"/>
        <v>6453.56</v>
      </c>
      <c r="K86" s="141">
        <f>SUM(K87:K89)</f>
        <v>31640</v>
      </c>
      <c r="L86" s="141">
        <f>SUM(L87:L89)</f>
        <v>30371.25</v>
      </c>
      <c r="M86" s="141">
        <f>SUM(M87:M89)</f>
        <v>31640</v>
      </c>
      <c r="N86" s="141">
        <f>SUM(N87:N89)</f>
        <v>30371.25</v>
      </c>
      <c r="O86" s="171">
        <f t="shared" si="39"/>
        <v>-1268.75</v>
      </c>
      <c r="P86" s="124">
        <f t="shared" si="44"/>
        <v>-4.009955752212389</v>
      </c>
    </row>
    <row r="87" spans="1:16" ht="11.25" customHeight="1" outlineLevel="2" x14ac:dyDescent="0.2">
      <c r="A87" s="19">
        <v>2321</v>
      </c>
      <c r="B87" s="13" t="s">
        <v>86</v>
      </c>
      <c r="C87" s="111"/>
      <c r="D87" s="134"/>
      <c r="E87" s="134"/>
      <c r="F87" s="134"/>
      <c r="G87" s="134"/>
      <c r="H87" s="134"/>
      <c r="I87" s="134"/>
      <c r="J87" s="135"/>
      <c r="K87" s="135">
        <f>C87+E87+G87+I87</f>
        <v>0</v>
      </c>
      <c r="L87" s="135">
        <f>D87+F87+H87+J87</f>
        <v>0</v>
      </c>
      <c r="M87" s="143">
        <f>C87+E87+G87+I87</f>
        <v>0</v>
      </c>
      <c r="N87" s="143">
        <f>D87+F87+H87+J87</f>
        <v>0</v>
      </c>
      <c r="O87" s="144">
        <f t="shared" si="39"/>
        <v>0</v>
      </c>
      <c r="P87" s="124"/>
    </row>
    <row r="88" spans="1:16" ht="11.25" customHeight="1" outlineLevel="2" x14ac:dyDescent="0.2">
      <c r="A88" s="19">
        <v>2322</v>
      </c>
      <c r="B88" s="13" t="s">
        <v>87</v>
      </c>
      <c r="C88" s="111">
        <v>11000</v>
      </c>
      <c r="D88" s="134">
        <v>10221.09</v>
      </c>
      <c r="E88" s="134">
        <v>9140</v>
      </c>
      <c r="F88" s="134">
        <v>6926.82</v>
      </c>
      <c r="G88" s="134">
        <v>6000</v>
      </c>
      <c r="H88" s="134">
        <v>6769.78</v>
      </c>
      <c r="I88" s="134">
        <v>5500</v>
      </c>
      <c r="J88" s="135">
        <v>6453.56</v>
      </c>
      <c r="K88" s="135">
        <f t="shared" ref="K88:L90" si="54">C88+E88+G88+I88</f>
        <v>31640</v>
      </c>
      <c r="L88" s="135">
        <f t="shared" si="54"/>
        <v>30371.25</v>
      </c>
      <c r="M88" s="143">
        <f t="shared" ref="M88:N90" si="55">C88+E88+G88+I88</f>
        <v>31640</v>
      </c>
      <c r="N88" s="143">
        <f t="shared" si="55"/>
        <v>30371.25</v>
      </c>
      <c r="O88" s="144">
        <f t="shared" si="39"/>
        <v>-1268.75</v>
      </c>
      <c r="P88" s="124">
        <f t="shared" si="44"/>
        <v>-4.009955752212389</v>
      </c>
    </row>
    <row r="89" spans="1:16" ht="11.25" customHeight="1" outlineLevel="2" x14ac:dyDescent="0.2">
      <c r="A89" s="19">
        <v>2329</v>
      </c>
      <c r="B89" s="13" t="s">
        <v>88</v>
      </c>
      <c r="C89" s="111"/>
      <c r="D89" s="134"/>
      <c r="E89" s="134"/>
      <c r="F89" s="134"/>
      <c r="G89" s="134"/>
      <c r="H89" s="134"/>
      <c r="I89" s="134"/>
      <c r="J89" s="135"/>
      <c r="K89" s="135">
        <f t="shared" si="54"/>
        <v>0</v>
      </c>
      <c r="L89" s="135">
        <f t="shared" si="54"/>
        <v>0</v>
      </c>
      <c r="M89" s="143">
        <f t="shared" si="55"/>
        <v>0</v>
      </c>
      <c r="N89" s="143">
        <f t="shared" si="55"/>
        <v>0</v>
      </c>
      <c r="O89" s="144">
        <f t="shared" si="39"/>
        <v>0</v>
      </c>
      <c r="P89" s="124"/>
    </row>
    <row r="90" spans="1:16" ht="11.25" customHeight="1" outlineLevel="2" x14ac:dyDescent="0.2">
      <c r="A90" s="18">
        <v>2330</v>
      </c>
      <c r="B90" s="13" t="s">
        <v>89</v>
      </c>
      <c r="C90" s="111"/>
      <c r="D90" s="134"/>
      <c r="E90" s="134"/>
      <c r="F90" s="134"/>
      <c r="G90" s="134"/>
      <c r="H90" s="134"/>
      <c r="I90" s="134"/>
      <c r="J90" s="135"/>
      <c r="K90" s="135">
        <f t="shared" si="54"/>
        <v>0</v>
      </c>
      <c r="L90" s="135">
        <f t="shared" si="54"/>
        <v>0</v>
      </c>
      <c r="M90" s="143">
        <f t="shared" si="55"/>
        <v>0</v>
      </c>
      <c r="N90" s="143">
        <f t="shared" si="55"/>
        <v>0</v>
      </c>
      <c r="O90" s="144">
        <f t="shared" si="39"/>
        <v>0</v>
      </c>
      <c r="P90" s="124"/>
    </row>
    <row r="91" spans="1:16" s="7" customFormat="1" ht="11.25" customHeight="1" outlineLevel="2" x14ac:dyDescent="0.2">
      <c r="A91" s="18">
        <v>2340</v>
      </c>
      <c r="B91" s="13" t="s">
        <v>90</v>
      </c>
      <c r="C91" s="176">
        <f t="shared" ref="C91:J91" si="56">C92</f>
        <v>0</v>
      </c>
      <c r="D91" s="177">
        <f t="shared" si="56"/>
        <v>0</v>
      </c>
      <c r="E91" s="177">
        <f t="shared" si="56"/>
        <v>0</v>
      </c>
      <c r="F91" s="177">
        <f t="shared" si="56"/>
        <v>0</v>
      </c>
      <c r="G91" s="177">
        <f t="shared" si="56"/>
        <v>0</v>
      </c>
      <c r="H91" s="177">
        <f t="shared" si="56"/>
        <v>0</v>
      </c>
      <c r="I91" s="177">
        <f t="shared" si="56"/>
        <v>0</v>
      </c>
      <c r="J91" s="178">
        <f t="shared" si="56"/>
        <v>0</v>
      </c>
      <c r="K91" s="177">
        <f>K92</f>
        <v>0</v>
      </c>
      <c r="L91" s="177">
        <f>L92</f>
        <v>0</v>
      </c>
      <c r="M91" s="179">
        <f>C91</f>
        <v>0</v>
      </c>
      <c r="N91" s="179">
        <f>D91</f>
        <v>0</v>
      </c>
      <c r="O91" s="180">
        <f t="shared" si="39"/>
        <v>0</v>
      </c>
      <c r="P91" s="124"/>
    </row>
    <row r="92" spans="1:16" ht="11.25" customHeight="1" outlineLevel="2" x14ac:dyDescent="0.2">
      <c r="A92" s="19">
        <v>2341</v>
      </c>
      <c r="B92" s="13" t="s">
        <v>91</v>
      </c>
      <c r="C92" s="146">
        <v>0</v>
      </c>
      <c r="D92" s="134"/>
      <c r="E92" s="135"/>
      <c r="F92" s="134"/>
      <c r="G92" s="135"/>
      <c r="H92" s="134"/>
      <c r="I92" s="135"/>
      <c r="J92" s="135"/>
      <c r="K92" s="135">
        <f t="shared" ref="K92:L95" si="57">C92+E92+G92+I92</f>
        <v>0</v>
      </c>
      <c r="L92" s="135">
        <f t="shared" si="57"/>
        <v>0</v>
      </c>
      <c r="M92" s="143">
        <f>C92</f>
        <v>0</v>
      </c>
      <c r="N92" s="143">
        <f>D92</f>
        <v>0</v>
      </c>
      <c r="O92" s="144">
        <f t="shared" si="39"/>
        <v>0</v>
      </c>
      <c r="P92" s="124"/>
    </row>
    <row r="93" spans="1:16" s="7" customFormat="1" ht="11.25" customHeight="1" outlineLevel="2" x14ac:dyDescent="0.2">
      <c r="A93" s="18">
        <v>2350</v>
      </c>
      <c r="B93" s="13" t="s">
        <v>92</v>
      </c>
      <c r="C93" s="155">
        <v>9750</v>
      </c>
      <c r="D93" s="134">
        <v>10786.19</v>
      </c>
      <c r="E93" s="156">
        <v>12250</v>
      </c>
      <c r="F93" s="134">
        <v>7650.33</v>
      </c>
      <c r="G93" s="156">
        <v>13000</v>
      </c>
      <c r="H93" s="134">
        <v>9966.56</v>
      </c>
      <c r="I93" s="156">
        <v>10000</v>
      </c>
      <c r="J93" s="135">
        <v>14802.92</v>
      </c>
      <c r="K93" s="135">
        <f t="shared" si="57"/>
        <v>45000</v>
      </c>
      <c r="L93" s="135">
        <f t="shared" si="57"/>
        <v>43206</v>
      </c>
      <c r="M93" s="143">
        <f>C93+E93+G93+I93</f>
        <v>45000</v>
      </c>
      <c r="N93" s="143">
        <f>D93+F93+H93+J93</f>
        <v>43206</v>
      </c>
      <c r="O93" s="144">
        <f t="shared" si="39"/>
        <v>-1794</v>
      </c>
      <c r="P93" s="124">
        <f t="shared" si="44"/>
        <v>-3.9866666666666668</v>
      </c>
    </row>
    <row r="94" spans="1:16" s="7" customFormat="1" ht="11.25" customHeight="1" outlineLevel="2" x14ac:dyDescent="0.2">
      <c r="A94" s="18">
        <v>2390</v>
      </c>
      <c r="B94" s="13" t="s">
        <v>93</v>
      </c>
      <c r="C94" s="155">
        <v>1200</v>
      </c>
      <c r="D94" s="134">
        <v>8291.0400000000009</v>
      </c>
      <c r="E94" s="156">
        <v>1400</v>
      </c>
      <c r="F94" s="134">
        <v>9215.6299999999992</v>
      </c>
      <c r="G94" s="156">
        <v>1000</v>
      </c>
      <c r="H94" s="134">
        <v>2322.1999999999998</v>
      </c>
      <c r="I94" s="156">
        <v>17100</v>
      </c>
      <c r="J94" s="135">
        <v>124.03</v>
      </c>
      <c r="K94" s="135">
        <f t="shared" si="57"/>
        <v>20700</v>
      </c>
      <c r="L94" s="135">
        <f t="shared" si="57"/>
        <v>19952.899999999998</v>
      </c>
      <c r="M94" s="143">
        <f t="shared" ref="M94:N95" si="58">C94+E94+G94+I94</f>
        <v>20700</v>
      </c>
      <c r="N94" s="143">
        <f t="shared" si="58"/>
        <v>19952.899999999998</v>
      </c>
      <c r="O94" s="144">
        <f t="shared" si="39"/>
        <v>-747.10000000000218</v>
      </c>
      <c r="P94" s="124">
        <f t="shared" si="44"/>
        <v>-3.6091787439613632</v>
      </c>
    </row>
    <row r="95" spans="1:16" s="7" customFormat="1" ht="11.25" customHeight="1" outlineLevel="2" x14ac:dyDescent="0.2">
      <c r="A95" s="26">
        <v>2400</v>
      </c>
      <c r="B95" s="20" t="s">
        <v>94</v>
      </c>
      <c r="C95" s="181"/>
      <c r="D95" s="134"/>
      <c r="E95" s="182"/>
      <c r="F95" s="134"/>
      <c r="G95" s="182"/>
      <c r="H95" s="134"/>
      <c r="I95" s="182"/>
      <c r="J95" s="135"/>
      <c r="K95" s="135">
        <f t="shared" si="57"/>
        <v>0</v>
      </c>
      <c r="L95" s="135">
        <f t="shared" si="57"/>
        <v>0</v>
      </c>
      <c r="M95" s="143">
        <f t="shared" si="58"/>
        <v>0</v>
      </c>
      <c r="N95" s="143">
        <f t="shared" si="58"/>
        <v>0</v>
      </c>
      <c r="O95" s="144">
        <f t="shared" si="39"/>
        <v>0</v>
      </c>
      <c r="P95" s="124"/>
    </row>
    <row r="96" spans="1:16" ht="11.25" customHeight="1" outlineLevel="2" x14ac:dyDescent="0.2">
      <c r="A96" s="26">
        <v>2500</v>
      </c>
      <c r="B96" s="20" t="s">
        <v>95</v>
      </c>
      <c r="C96" s="137">
        <f t="shared" ref="C96:J96" si="59">C97+C102</f>
        <v>33540</v>
      </c>
      <c r="D96" s="138">
        <f t="shared" si="59"/>
        <v>95431.72</v>
      </c>
      <c r="E96" s="138">
        <f t="shared" si="59"/>
        <v>12889.5</v>
      </c>
      <c r="F96" s="138">
        <f t="shared" si="59"/>
        <v>51805.78</v>
      </c>
      <c r="G96" s="138">
        <f t="shared" si="59"/>
        <v>89823</v>
      </c>
      <c r="H96" s="138">
        <f t="shared" si="59"/>
        <v>54995.189999999995</v>
      </c>
      <c r="I96" s="138">
        <f t="shared" si="59"/>
        <v>37890</v>
      </c>
      <c r="J96" s="133">
        <f t="shared" si="59"/>
        <v>51672.03</v>
      </c>
      <c r="K96" s="138">
        <f>K97+K102</f>
        <v>174142.5</v>
      </c>
      <c r="L96" s="138">
        <f>L97+L102</f>
        <v>253904.71999999997</v>
      </c>
      <c r="M96" s="183">
        <f t="shared" ref="M96:N98" si="60">C96+E96+G96+I96</f>
        <v>174142.5</v>
      </c>
      <c r="N96" s="183">
        <f t="shared" si="60"/>
        <v>253904.72</v>
      </c>
      <c r="O96" s="184">
        <f t="shared" si="39"/>
        <v>79762.22</v>
      </c>
      <c r="P96" s="124">
        <f t="shared" si="44"/>
        <v>45.802845370888782</v>
      </c>
    </row>
    <row r="97" spans="1:16" s="7" customFormat="1" ht="11.25" customHeight="1" outlineLevel="2" x14ac:dyDescent="0.2">
      <c r="A97" s="18">
        <v>2510</v>
      </c>
      <c r="B97" s="13" t="s">
        <v>96</v>
      </c>
      <c r="C97" s="140">
        <f t="shared" ref="C97:J97" si="61">SUM(C98:C101)</f>
        <v>33540</v>
      </c>
      <c r="D97" s="141">
        <f t="shared" si="61"/>
        <v>95431.72</v>
      </c>
      <c r="E97" s="141">
        <f t="shared" si="61"/>
        <v>12889.5</v>
      </c>
      <c r="F97" s="141">
        <f t="shared" si="61"/>
        <v>51805.78</v>
      </c>
      <c r="G97" s="141">
        <f t="shared" si="61"/>
        <v>89823</v>
      </c>
      <c r="H97" s="141">
        <f t="shared" si="61"/>
        <v>54995.189999999995</v>
      </c>
      <c r="I97" s="141">
        <f t="shared" si="61"/>
        <v>37890</v>
      </c>
      <c r="J97" s="142">
        <f t="shared" si="61"/>
        <v>51672.03</v>
      </c>
      <c r="K97" s="141">
        <f>SUM(K98:K101)</f>
        <v>174142.5</v>
      </c>
      <c r="L97" s="141">
        <f>SUM(L98:L101)</f>
        <v>253904.71999999997</v>
      </c>
      <c r="M97" s="170">
        <f t="shared" si="60"/>
        <v>174142.5</v>
      </c>
      <c r="N97" s="170">
        <f t="shared" si="60"/>
        <v>253904.72</v>
      </c>
      <c r="O97" s="171">
        <f t="shared" si="39"/>
        <v>79762.22</v>
      </c>
      <c r="P97" s="124">
        <f t="shared" si="44"/>
        <v>45.802845370888782</v>
      </c>
    </row>
    <row r="98" spans="1:16" s="7" customFormat="1" ht="11.25" customHeight="1" outlineLevel="2" x14ac:dyDescent="0.2">
      <c r="A98" s="19">
        <v>2512</v>
      </c>
      <c r="B98" s="13" t="s">
        <v>97</v>
      </c>
      <c r="C98" s="111">
        <v>22500</v>
      </c>
      <c r="D98" s="134">
        <v>84383.39</v>
      </c>
      <c r="E98" s="134">
        <v>12499.5</v>
      </c>
      <c r="F98" s="134">
        <v>51470.78</v>
      </c>
      <c r="G98" s="134">
        <v>89393</v>
      </c>
      <c r="H98" s="134">
        <v>54673.99</v>
      </c>
      <c r="I98" s="134">
        <v>37500</v>
      </c>
      <c r="J98" s="135">
        <v>51095.31</v>
      </c>
      <c r="K98" s="135">
        <f>C98+E98+G98+I98</f>
        <v>161892.5</v>
      </c>
      <c r="L98" s="135">
        <f>D98+F98+H98+J98</f>
        <v>241623.46999999997</v>
      </c>
      <c r="M98" s="143">
        <f t="shared" si="60"/>
        <v>161892.5</v>
      </c>
      <c r="N98" s="143">
        <f t="shared" si="60"/>
        <v>241623.46999999997</v>
      </c>
      <c r="O98" s="144">
        <f t="shared" si="39"/>
        <v>79730.969999999972</v>
      </c>
      <c r="P98" s="124">
        <f t="shared" si="44"/>
        <v>49.249329030066228</v>
      </c>
    </row>
    <row r="99" spans="1:16" s="7" customFormat="1" ht="11.25" customHeight="1" outlineLevel="2" x14ac:dyDescent="0.2">
      <c r="A99" s="19">
        <v>2513</v>
      </c>
      <c r="B99" s="13" t="s">
        <v>98</v>
      </c>
      <c r="C99" s="111">
        <v>10650</v>
      </c>
      <c r="D99" s="134">
        <v>10632.05</v>
      </c>
      <c r="E99" s="134"/>
      <c r="F99" s="134"/>
      <c r="G99" s="134"/>
      <c r="H99" s="134">
        <v>0</v>
      </c>
      <c r="I99" s="134"/>
      <c r="J99" s="135"/>
      <c r="K99" s="135">
        <f t="shared" ref="K99:L102" si="62">C99+E99+G99+I99</f>
        <v>10650</v>
      </c>
      <c r="L99" s="135">
        <f t="shared" si="62"/>
        <v>10632.05</v>
      </c>
      <c r="M99" s="143">
        <f t="shared" ref="M99:N102" si="63">C99+E99+G99+I99</f>
        <v>10650</v>
      </c>
      <c r="N99" s="143">
        <f t="shared" si="63"/>
        <v>10632.05</v>
      </c>
      <c r="O99" s="144">
        <f t="shared" si="39"/>
        <v>-17.950000000000728</v>
      </c>
      <c r="P99" s="124">
        <f t="shared" si="44"/>
        <v>-0.16854460093897397</v>
      </c>
    </row>
    <row r="100" spans="1:16" s="7" customFormat="1" ht="11.25" customHeight="1" outlineLevel="2" x14ac:dyDescent="0.2">
      <c r="A100" s="19">
        <v>2516</v>
      </c>
      <c r="B100" s="13" t="s">
        <v>99</v>
      </c>
      <c r="C100" s="111">
        <v>50</v>
      </c>
      <c r="D100" s="134">
        <v>22</v>
      </c>
      <c r="E100" s="134">
        <v>50</v>
      </c>
      <c r="F100" s="134">
        <v>20</v>
      </c>
      <c r="G100" s="134">
        <v>50</v>
      </c>
      <c r="H100" s="134">
        <v>8</v>
      </c>
      <c r="I100" s="134">
        <v>50</v>
      </c>
      <c r="J100" s="135">
        <v>133</v>
      </c>
      <c r="K100" s="135">
        <f t="shared" si="62"/>
        <v>200</v>
      </c>
      <c r="L100" s="135">
        <f t="shared" si="62"/>
        <v>183</v>
      </c>
      <c r="M100" s="143">
        <f t="shared" si="63"/>
        <v>200</v>
      </c>
      <c r="N100" s="143">
        <f t="shared" si="63"/>
        <v>183</v>
      </c>
      <c r="O100" s="144">
        <f t="shared" si="39"/>
        <v>-17</v>
      </c>
      <c r="P100" s="124">
        <f t="shared" si="44"/>
        <v>-8.5</v>
      </c>
    </row>
    <row r="101" spans="1:16" s="7" customFormat="1" ht="11.25" customHeight="1" outlineLevel="2" x14ac:dyDescent="0.2">
      <c r="A101" s="31">
        <v>2519</v>
      </c>
      <c r="B101" s="32" t="s">
        <v>100</v>
      </c>
      <c r="C101" s="111">
        <v>340</v>
      </c>
      <c r="D101" s="134">
        <v>394.28</v>
      </c>
      <c r="E101" s="134">
        <v>340</v>
      </c>
      <c r="F101" s="134">
        <v>315</v>
      </c>
      <c r="G101" s="134">
        <v>380</v>
      </c>
      <c r="H101" s="134">
        <v>313.2</v>
      </c>
      <c r="I101" s="134">
        <v>340</v>
      </c>
      <c r="J101" s="135">
        <v>443.72</v>
      </c>
      <c r="K101" s="135">
        <f t="shared" si="62"/>
        <v>1400</v>
      </c>
      <c r="L101" s="135">
        <f t="shared" si="62"/>
        <v>1466.2</v>
      </c>
      <c r="M101" s="143">
        <f t="shared" si="63"/>
        <v>1400</v>
      </c>
      <c r="N101" s="143">
        <f t="shared" si="63"/>
        <v>1466.2</v>
      </c>
      <c r="O101" s="144">
        <f t="shared" si="39"/>
        <v>66.200000000000045</v>
      </c>
      <c r="P101" s="124">
        <f t="shared" si="44"/>
        <v>4.7285714285714322</v>
      </c>
    </row>
    <row r="102" spans="1:16" s="7" customFormat="1" ht="11.25" customHeight="1" outlineLevel="2" x14ac:dyDescent="0.2">
      <c r="A102" s="33">
        <v>2520</v>
      </c>
      <c r="B102" s="34" t="s">
        <v>101</v>
      </c>
      <c r="C102" s="111"/>
      <c r="D102" s="134"/>
      <c r="E102" s="134"/>
      <c r="F102" s="134"/>
      <c r="G102" s="134"/>
      <c r="H102" s="134"/>
      <c r="I102" s="134"/>
      <c r="J102" s="135"/>
      <c r="K102" s="135">
        <f t="shared" si="62"/>
        <v>0</v>
      </c>
      <c r="L102" s="135">
        <f t="shared" si="62"/>
        <v>0</v>
      </c>
      <c r="M102" s="143">
        <f t="shared" si="63"/>
        <v>0</v>
      </c>
      <c r="N102" s="143">
        <f t="shared" si="63"/>
        <v>0</v>
      </c>
      <c r="O102" s="144">
        <f t="shared" si="39"/>
        <v>0</v>
      </c>
      <c r="P102" s="124"/>
    </row>
    <row r="103" spans="1:16" ht="11.25" customHeight="1" outlineLevel="2" x14ac:dyDescent="0.2">
      <c r="A103" s="28">
        <v>4000</v>
      </c>
      <c r="B103" s="29" t="s">
        <v>102</v>
      </c>
      <c r="C103" s="164">
        <f t="shared" ref="C103:E104" si="64">C104</f>
        <v>0</v>
      </c>
      <c r="D103" s="165">
        <f t="shared" si="64"/>
        <v>0</v>
      </c>
      <c r="E103" s="165">
        <f t="shared" si="64"/>
        <v>0</v>
      </c>
      <c r="F103" s="185"/>
      <c r="G103" s="165">
        <f>G104</f>
        <v>0</v>
      </c>
      <c r="H103" s="185"/>
      <c r="I103" s="165">
        <f t="shared" ref="I103:L104" si="65">I104</f>
        <v>0</v>
      </c>
      <c r="J103" s="186">
        <f t="shared" si="65"/>
        <v>0</v>
      </c>
      <c r="K103" s="165">
        <f t="shared" si="65"/>
        <v>0</v>
      </c>
      <c r="L103" s="165">
        <f t="shared" si="65"/>
        <v>0</v>
      </c>
      <c r="M103" s="187">
        <f t="shared" ref="M103:N105" si="66">C103</f>
        <v>0</v>
      </c>
      <c r="N103" s="187">
        <f t="shared" si="66"/>
        <v>0</v>
      </c>
      <c r="O103" s="188">
        <f t="shared" si="39"/>
        <v>0</v>
      </c>
      <c r="P103" s="124"/>
    </row>
    <row r="104" spans="1:16" s="7" customFormat="1" ht="11.25" customHeight="1" outlineLevel="2" x14ac:dyDescent="0.2">
      <c r="A104" s="17">
        <v>4200</v>
      </c>
      <c r="B104" s="12" t="s">
        <v>103</v>
      </c>
      <c r="C104" s="137">
        <f t="shared" si="64"/>
        <v>0</v>
      </c>
      <c r="D104" s="138">
        <f t="shared" si="64"/>
        <v>0</v>
      </c>
      <c r="E104" s="138">
        <f t="shared" si="64"/>
        <v>0</v>
      </c>
      <c r="F104" s="131"/>
      <c r="G104" s="138">
        <f>G105</f>
        <v>0</v>
      </c>
      <c r="H104" s="131"/>
      <c r="I104" s="138">
        <f t="shared" si="65"/>
        <v>0</v>
      </c>
      <c r="J104" s="133">
        <f t="shared" si="65"/>
        <v>0</v>
      </c>
      <c r="K104" s="138">
        <f t="shared" si="65"/>
        <v>0</v>
      </c>
      <c r="L104" s="138">
        <f t="shared" si="65"/>
        <v>0</v>
      </c>
      <c r="M104" s="170">
        <f t="shared" si="66"/>
        <v>0</v>
      </c>
      <c r="N104" s="170">
        <f t="shared" si="66"/>
        <v>0</v>
      </c>
      <c r="O104" s="171">
        <f t="shared" si="39"/>
        <v>0</v>
      </c>
      <c r="P104" s="124"/>
    </row>
    <row r="105" spans="1:16" s="7" customFormat="1" ht="11.25" customHeight="1" outlineLevel="2" x14ac:dyDescent="0.2">
      <c r="A105" s="18">
        <v>4250</v>
      </c>
      <c r="B105" s="32" t="s">
        <v>104</v>
      </c>
      <c r="C105" s="263">
        <v>0</v>
      </c>
      <c r="D105" s="241">
        <v>0</v>
      </c>
      <c r="E105" s="241"/>
      <c r="F105" s="241"/>
      <c r="G105" s="241"/>
      <c r="H105" s="241"/>
      <c r="I105" s="241"/>
      <c r="J105" s="241"/>
      <c r="K105" s="241">
        <f>C105+E105+G105+I105</f>
        <v>0</v>
      </c>
      <c r="L105" s="241">
        <f>D105+F105+H105+J105</f>
        <v>0</v>
      </c>
      <c r="M105" s="264">
        <f t="shared" si="66"/>
        <v>0</v>
      </c>
      <c r="N105" s="264">
        <f t="shared" si="66"/>
        <v>0</v>
      </c>
      <c r="O105" s="265">
        <f t="shared" si="39"/>
        <v>0</v>
      </c>
      <c r="P105" s="124"/>
    </row>
    <row r="106" spans="1:16" s="35" customFormat="1" ht="11.25" customHeight="1" outlineLevel="2" x14ac:dyDescent="0.2">
      <c r="A106" s="262">
        <v>5000</v>
      </c>
      <c r="B106" s="269" t="s">
        <v>105</v>
      </c>
      <c r="C106" s="30">
        <f t="shared" ref="C106:H106" si="67">C107+C109</f>
        <v>118000</v>
      </c>
      <c r="D106" s="30">
        <f t="shared" si="67"/>
        <v>175786.6</v>
      </c>
      <c r="E106" s="30">
        <f t="shared" si="67"/>
        <v>83850</v>
      </c>
      <c r="F106" s="30">
        <f t="shared" si="67"/>
        <v>264669.83999999997</v>
      </c>
      <c r="G106" s="116">
        <f t="shared" si="67"/>
        <v>570760</v>
      </c>
      <c r="H106" s="116">
        <f t="shared" si="67"/>
        <v>178577.43</v>
      </c>
      <c r="I106" s="116">
        <f>I107+I109</f>
        <v>476090</v>
      </c>
      <c r="J106" s="117">
        <f>J107+J109</f>
        <v>536348.96</v>
      </c>
      <c r="K106" s="116">
        <f>K107+K109</f>
        <v>1248700</v>
      </c>
      <c r="L106" s="116">
        <f>L107+L109</f>
        <v>1155382.83</v>
      </c>
      <c r="M106" s="118">
        <f t="shared" ref="M106:N109" si="68">C106+E106+G106+I106</f>
        <v>1248700</v>
      </c>
      <c r="N106" s="118">
        <f t="shared" si="68"/>
        <v>1155382.8299999998</v>
      </c>
      <c r="O106" s="120">
        <f>N106-M106</f>
        <v>-93317.170000000158</v>
      </c>
      <c r="P106" s="227">
        <f t="shared" si="44"/>
        <v>-7.4731456714983713</v>
      </c>
    </row>
    <row r="107" spans="1:16" s="38" customFormat="1" ht="11.25" customHeight="1" outlineLevel="2" x14ac:dyDescent="0.2">
      <c r="A107" s="36">
        <v>5100</v>
      </c>
      <c r="B107" s="37" t="s">
        <v>106</v>
      </c>
      <c r="C107" s="243">
        <f t="shared" ref="C107:J107" si="69">C108</f>
        <v>15000</v>
      </c>
      <c r="D107" s="244">
        <f t="shared" si="69"/>
        <v>805.79</v>
      </c>
      <c r="E107" s="244">
        <f t="shared" si="69"/>
        <v>15000</v>
      </c>
      <c r="F107" s="244">
        <f t="shared" si="69"/>
        <v>27188.7</v>
      </c>
      <c r="G107" s="266">
        <f t="shared" si="69"/>
        <v>35000</v>
      </c>
      <c r="H107" s="266">
        <f t="shared" si="69"/>
        <v>2726.31</v>
      </c>
      <c r="I107" s="266">
        <f t="shared" si="69"/>
        <v>401500</v>
      </c>
      <c r="J107" s="266">
        <f t="shared" si="69"/>
        <v>411450.84</v>
      </c>
      <c r="K107" s="266">
        <f>K108</f>
        <v>466500</v>
      </c>
      <c r="L107" s="266">
        <f>L108</f>
        <v>442171.64</v>
      </c>
      <c r="M107" s="267">
        <f t="shared" si="68"/>
        <v>466500</v>
      </c>
      <c r="N107" s="267">
        <f t="shared" si="68"/>
        <v>442171.64</v>
      </c>
      <c r="O107" s="268">
        <f t="shared" ref="O107:O112" si="70">N107-M107</f>
        <v>-24328.359999999986</v>
      </c>
      <c r="P107" s="124">
        <f t="shared" si="44"/>
        <v>-5.2150825294748095</v>
      </c>
    </row>
    <row r="108" spans="1:16" s="38" customFormat="1" ht="11.25" customHeight="1" outlineLevel="2" x14ac:dyDescent="0.2">
      <c r="A108" s="39">
        <v>5120</v>
      </c>
      <c r="B108" s="40" t="s">
        <v>107</v>
      </c>
      <c r="C108" s="155">
        <v>15000</v>
      </c>
      <c r="D108" s="134">
        <v>805.79</v>
      </c>
      <c r="E108" s="156">
        <v>15000</v>
      </c>
      <c r="F108" s="134">
        <v>27188.7</v>
      </c>
      <c r="G108" s="156">
        <v>35000</v>
      </c>
      <c r="H108" s="134">
        <v>2726.31</v>
      </c>
      <c r="I108" s="156">
        <v>401500</v>
      </c>
      <c r="J108" s="135">
        <v>411450.84</v>
      </c>
      <c r="K108" s="134">
        <f>C108+E108+G108+I108</f>
        <v>466500</v>
      </c>
      <c r="L108" s="134">
        <f>D108+F108+H108+J108</f>
        <v>442171.64</v>
      </c>
      <c r="M108" s="143">
        <f t="shared" si="68"/>
        <v>466500</v>
      </c>
      <c r="N108" s="143">
        <f t="shared" si="68"/>
        <v>442171.64</v>
      </c>
      <c r="O108" s="144">
        <f t="shared" si="70"/>
        <v>-24328.359999999986</v>
      </c>
      <c r="P108" s="124">
        <f t="shared" si="44"/>
        <v>-5.2150825294748095</v>
      </c>
    </row>
    <row r="109" spans="1:16" s="42" customFormat="1" ht="11.25" customHeight="1" outlineLevel="2" x14ac:dyDescent="0.2">
      <c r="A109" s="41">
        <v>5200</v>
      </c>
      <c r="B109" s="40" t="s">
        <v>108</v>
      </c>
      <c r="C109" s="137">
        <f t="shared" ref="C109:H109" si="71">C110+C111+C115+C116+C117</f>
        <v>103000</v>
      </c>
      <c r="D109" s="138">
        <f t="shared" si="71"/>
        <v>174980.81</v>
      </c>
      <c r="E109" s="138">
        <f t="shared" si="71"/>
        <v>68850</v>
      </c>
      <c r="F109" s="138">
        <f t="shared" si="71"/>
        <v>237481.13999999998</v>
      </c>
      <c r="G109" s="189">
        <f t="shared" si="71"/>
        <v>535760</v>
      </c>
      <c r="H109" s="189">
        <f t="shared" si="71"/>
        <v>175851.12</v>
      </c>
      <c r="I109" s="189">
        <f>I110+I111+I115+I116+I117</f>
        <v>74590</v>
      </c>
      <c r="J109" s="189">
        <f>J110+J111+J115+J116+J117</f>
        <v>124898.12</v>
      </c>
      <c r="K109" s="189">
        <f>K111+K115+K116</f>
        <v>782200</v>
      </c>
      <c r="L109" s="189">
        <f>L110+L111+L115+L116+L117</f>
        <v>713211.19</v>
      </c>
      <c r="M109" s="174">
        <f t="shared" si="68"/>
        <v>782200</v>
      </c>
      <c r="N109" s="174">
        <f t="shared" si="68"/>
        <v>713211.19</v>
      </c>
      <c r="O109" s="190">
        <f t="shared" si="70"/>
        <v>-68988.810000000056</v>
      </c>
      <c r="P109" s="124">
        <f t="shared" si="44"/>
        <v>-8.8198427512145301</v>
      </c>
    </row>
    <row r="110" spans="1:16" s="42" customFormat="1" ht="11.25" customHeight="1" outlineLevel="2" x14ac:dyDescent="0.2">
      <c r="A110" s="39">
        <v>5220</v>
      </c>
      <c r="B110" s="40" t="s">
        <v>109</v>
      </c>
      <c r="C110" s="191">
        <v>0</v>
      </c>
      <c r="D110" s="126">
        <v>9736.2999999999993</v>
      </c>
      <c r="E110" s="192"/>
      <c r="F110" s="126"/>
      <c r="G110" s="193"/>
      <c r="H110" s="194"/>
      <c r="I110" s="193"/>
      <c r="J110" s="195"/>
      <c r="K110" s="159">
        <f>C110+E110+G110+I110</f>
        <v>0</v>
      </c>
      <c r="L110" s="159">
        <f>D110+F110+H110+J110</f>
        <v>9736.2999999999993</v>
      </c>
      <c r="M110" s="161">
        <f t="shared" ref="M110:N110" si="72">C110+E110+G110</f>
        <v>0</v>
      </c>
      <c r="N110" s="161">
        <f t="shared" si="72"/>
        <v>9736.2999999999993</v>
      </c>
      <c r="O110" s="172">
        <f t="shared" si="70"/>
        <v>9736.2999999999993</v>
      </c>
      <c r="P110" s="124"/>
    </row>
    <row r="111" spans="1:16" s="42" customFormat="1" ht="11.25" customHeight="1" outlineLevel="2" x14ac:dyDescent="0.2">
      <c r="A111" s="39">
        <v>5230</v>
      </c>
      <c r="B111" s="40" t="s">
        <v>110</v>
      </c>
      <c r="C111" s="140">
        <f>SUM(C112:C114)</f>
        <v>23000</v>
      </c>
      <c r="D111" s="141">
        <f t="shared" ref="D111:J111" si="73">SUM(D112:D114)</f>
        <v>24928.17</v>
      </c>
      <c r="E111" s="141">
        <f t="shared" si="73"/>
        <v>18850</v>
      </c>
      <c r="F111" s="141">
        <f t="shared" si="73"/>
        <v>6868.29</v>
      </c>
      <c r="G111" s="141">
        <f t="shared" si="73"/>
        <v>36560</v>
      </c>
      <c r="H111" s="141">
        <f t="shared" si="73"/>
        <v>20345.52</v>
      </c>
      <c r="I111" s="141">
        <f t="shared" si="73"/>
        <v>33790</v>
      </c>
      <c r="J111" s="142">
        <f t="shared" si="73"/>
        <v>7884.4</v>
      </c>
      <c r="K111" s="141">
        <f>SUM(K112:K114)</f>
        <v>112200</v>
      </c>
      <c r="L111" s="141">
        <f>SUM(L112:L114)</f>
        <v>60026.380000000005</v>
      </c>
      <c r="M111" s="141">
        <f>SUM(M112:M114)</f>
        <v>112200</v>
      </c>
      <c r="N111" s="141">
        <f>SUM(N112:N114)</f>
        <v>60026.380000000005</v>
      </c>
      <c r="O111" s="171">
        <f t="shared" si="70"/>
        <v>-52173.619999999995</v>
      </c>
      <c r="P111" s="124">
        <f t="shared" si="44"/>
        <v>-46.500552584670231</v>
      </c>
    </row>
    <row r="112" spans="1:16" s="44" customFormat="1" ht="11.25" customHeight="1" outlineLevel="2" x14ac:dyDescent="0.2">
      <c r="A112" s="43">
        <v>5231</v>
      </c>
      <c r="B112" s="40" t="s">
        <v>111</v>
      </c>
      <c r="C112" s="111"/>
      <c r="D112" s="134"/>
      <c r="E112" s="134"/>
      <c r="F112" s="134"/>
      <c r="G112" s="134"/>
      <c r="H112" s="134">
        <v>0</v>
      </c>
      <c r="I112" s="134"/>
      <c r="J112" s="135"/>
      <c r="K112" s="134">
        <f>C112+E112+G112+I112</f>
        <v>0</v>
      </c>
      <c r="L112" s="134">
        <f>D112+F112+H112+J112</f>
        <v>0</v>
      </c>
      <c r="M112" s="143">
        <f t="shared" ref="M112:N112" si="74">C112+E112+G112</f>
        <v>0</v>
      </c>
      <c r="N112" s="143">
        <f t="shared" si="74"/>
        <v>0</v>
      </c>
      <c r="O112" s="144">
        <f t="shared" si="70"/>
        <v>0</v>
      </c>
      <c r="P112" s="124"/>
    </row>
    <row r="113" spans="1:16" s="44" customFormat="1" ht="11.25" customHeight="1" outlineLevel="2" x14ac:dyDescent="0.2">
      <c r="A113" s="43">
        <v>5238</v>
      </c>
      <c r="B113" s="80" t="s">
        <v>112</v>
      </c>
      <c r="C113" s="111">
        <v>20000</v>
      </c>
      <c r="D113" s="134">
        <v>24292.75</v>
      </c>
      <c r="E113" s="134">
        <v>15000</v>
      </c>
      <c r="F113" s="134">
        <v>6326.36</v>
      </c>
      <c r="G113" s="134">
        <v>33000</v>
      </c>
      <c r="H113" s="134">
        <v>4317.12</v>
      </c>
      <c r="I113" s="134">
        <v>30000</v>
      </c>
      <c r="J113" s="135">
        <v>4625</v>
      </c>
      <c r="K113" s="134">
        <f t="shared" ref="K113:L117" si="75">C113+E113+G113+I113</f>
        <v>98000</v>
      </c>
      <c r="L113" s="134">
        <f t="shared" si="75"/>
        <v>39561.230000000003</v>
      </c>
      <c r="M113" s="143">
        <f>C113+E113+G113+I113</f>
        <v>98000</v>
      </c>
      <c r="N113" s="143">
        <f>D113+F113+H113+J113</f>
        <v>39561.230000000003</v>
      </c>
      <c r="O113" s="144">
        <f>N113-M113</f>
        <v>-58438.77</v>
      </c>
      <c r="P113" s="124">
        <f t="shared" si="44"/>
        <v>-59.631397959183673</v>
      </c>
    </row>
    <row r="114" spans="1:16" s="44" customFormat="1" ht="11.25" customHeight="1" outlineLevel="2" x14ac:dyDescent="0.2">
      <c r="A114" s="45">
        <v>5239</v>
      </c>
      <c r="B114" s="81" t="s">
        <v>113</v>
      </c>
      <c r="C114" s="111">
        <v>3000</v>
      </c>
      <c r="D114" s="134">
        <v>635.41999999999996</v>
      </c>
      <c r="E114" s="134">
        <v>3850</v>
      </c>
      <c r="F114" s="134">
        <v>541.92999999999995</v>
      </c>
      <c r="G114" s="134">
        <v>3560</v>
      </c>
      <c r="H114" s="134">
        <v>16028.4</v>
      </c>
      <c r="I114" s="134">
        <v>3790</v>
      </c>
      <c r="J114" s="135">
        <v>3259.4</v>
      </c>
      <c r="K114" s="134">
        <f t="shared" si="75"/>
        <v>14200</v>
      </c>
      <c r="L114" s="134">
        <f t="shared" si="75"/>
        <v>20465.150000000001</v>
      </c>
      <c r="M114" s="143">
        <f t="shared" ref="M114:N117" si="76">C114+E114+G114+I114</f>
        <v>14200</v>
      </c>
      <c r="N114" s="143">
        <f t="shared" si="76"/>
        <v>20465.150000000001</v>
      </c>
      <c r="O114" s="144">
        <f>N114-M114</f>
        <v>6265.1500000000015</v>
      </c>
      <c r="P114" s="124">
        <f t="shared" si="44"/>
        <v>44.120774647887337</v>
      </c>
    </row>
    <row r="115" spans="1:16" s="44" customFormat="1" ht="11.25" customHeight="1" outlineLevel="2" x14ac:dyDescent="0.2">
      <c r="A115" s="46">
        <v>5240</v>
      </c>
      <c r="B115" s="47" t="s">
        <v>114</v>
      </c>
      <c r="C115" s="111">
        <v>60000</v>
      </c>
      <c r="D115" s="134">
        <v>48419.040000000001</v>
      </c>
      <c r="E115" s="134">
        <v>40000</v>
      </c>
      <c r="F115" s="134">
        <v>2133.27</v>
      </c>
      <c r="G115" s="134">
        <v>55000</v>
      </c>
      <c r="H115" s="134">
        <v>17198.009999999998</v>
      </c>
      <c r="I115" s="134">
        <v>40800</v>
      </c>
      <c r="J115" s="135">
        <v>4254.17</v>
      </c>
      <c r="K115" s="134">
        <f t="shared" si="75"/>
        <v>195800</v>
      </c>
      <c r="L115" s="134">
        <f t="shared" si="75"/>
        <v>72004.489999999991</v>
      </c>
      <c r="M115" s="143">
        <f t="shared" si="76"/>
        <v>195800</v>
      </c>
      <c r="N115" s="143">
        <f t="shared" si="76"/>
        <v>72004.489999999991</v>
      </c>
      <c r="O115" s="144">
        <f>N115-M115</f>
        <v>-123795.51000000001</v>
      </c>
      <c r="P115" s="124">
        <f t="shared" si="44"/>
        <v>-63.225490296220642</v>
      </c>
    </row>
    <row r="116" spans="1:16" s="44" customFormat="1" ht="11.25" customHeight="1" outlineLevel="2" x14ac:dyDescent="0.2">
      <c r="A116" s="46">
        <v>5250</v>
      </c>
      <c r="B116" s="47" t="s">
        <v>115</v>
      </c>
      <c r="C116" s="111">
        <v>20000</v>
      </c>
      <c r="D116" s="134">
        <v>91897.3</v>
      </c>
      <c r="E116" s="134">
        <v>10000</v>
      </c>
      <c r="F116" s="134">
        <v>228479.58</v>
      </c>
      <c r="G116" s="134">
        <v>444200</v>
      </c>
      <c r="H116" s="134">
        <v>138307.59</v>
      </c>
      <c r="I116" s="134"/>
      <c r="J116" s="135">
        <v>112759.55</v>
      </c>
      <c r="K116" s="134">
        <f t="shared" si="75"/>
        <v>474200</v>
      </c>
      <c r="L116" s="134">
        <f t="shared" si="75"/>
        <v>571444.02</v>
      </c>
      <c r="M116" s="143">
        <f t="shared" si="76"/>
        <v>474200</v>
      </c>
      <c r="N116" s="143">
        <f t="shared" si="76"/>
        <v>571444.02</v>
      </c>
      <c r="O116" s="144">
        <f>N116-M116</f>
        <v>97244.020000000019</v>
      </c>
      <c r="P116" s="124">
        <f t="shared" si="44"/>
        <v>20.506963306621685</v>
      </c>
    </row>
    <row r="117" spans="1:16" s="44" customFormat="1" ht="11.25" customHeight="1" outlineLevel="2" x14ac:dyDescent="0.2">
      <c r="A117" s="48">
        <v>5270</v>
      </c>
      <c r="B117" s="47" t="s">
        <v>116</v>
      </c>
      <c r="C117" s="111"/>
      <c r="D117" s="134"/>
      <c r="E117" s="134"/>
      <c r="F117" s="134"/>
      <c r="G117" s="134"/>
      <c r="H117" s="134"/>
      <c r="I117" s="134"/>
      <c r="J117" s="135"/>
      <c r="K117" s="134">
        <f t="shared" si="75"/>
        <v>0</v>
      </c>
      <c r="L117" s="134">
        <f t="shared" si="75"/>
        <v>0</v>
      </c>
      <c r="M117" s="143">
        <f t="shared" si="76"/>
        <v>0</v>
      </c>
      <c r="N117" s="143">
        <f t="shared" si="76"/>
        <v>0</v>
      </c>
      <c r="O117" s="144">
        <f>N117-M117</f>
        <v>0</v>
      </c>
      <c r="P117" s="204"/>
    </row>
    <row r="118" spans="1:16" s="44" customFormat="1" ht="11.25" customHeight="1" outlineLevel="1" x14ac:dyDescent="0.2">
      <c r="A118" s="49"/>
      <c r="B118" s="50" t="s">
        <v>117</v>
      </c>
      <c r="C118" s="110"/>
      <c r="D118" s="131"/>
      <c r="E118" s="131"/>
      <c r="F118" s="131"/>
      <c r="G118" s="131"/>
      <c r="H118" s="131"/>
      <c r="I118" s="131"/>
      <c r="J118" s="133"/>
      <c r="K118" s="131"/>
      <c r="L118" s="131"/>
      <c r="M118" s="196"/>
      <c r="N118" s="196"/>
      <c r="O118" s="197"/>
      <c r="P118" s="204"/>
    </row>
    <row r="119" spans="1:16" s="109" customFormat="1" ht="11.25" customHeight="1" outlineLevel="1" x14ac:dyDescent="0.25">
      <c r="A119" s="107"/>
      <c r="B119" s="108" t="s">
        <v>118</v>
      </c>
      <c r="C119" s="198">
        <f t="shared" ref="C119:L119" si="77">C10-C16</f>
        <v>-4.9999999813735485E-2</v>
      </c>
      <c r="D119" s="199">
        <f t="shared" si="77"/>
        <v>-91250.60999999987</v>
      </c>
      <c r="E119" s="199">
        <f t="shared" si="77"/>
        <v>-4.9999999813735485E-2</v>
      </c>
      <c r="F119" s="200">
        <f t="shared" si="77"/>
        <v>112966.37000000011</v>
      </c>
      <c r="G119" s="199">
        <f t="shared" si="77"/>
        <v>0.17999999970197678</v>
      </c>
      <c r="H119" s="199">
        <f t="shared" si="77"/>
        <v>-90102.900000000373</v>
      </c>
      <c r="I119" s="199">
        <f t="shared" si="77"/>
        <v>0.25999999977648258</v>
      </c>
      <c r="J119" s="201">
        <f t="shared" si="77"/>
        <v>-128549.45999999996</v>
      </c>
      <c r="K119" s="199">
        <f t="shared" si="77"/>
        <v>0.33999999985098839</v>
      </c>
      <c r="L119" s="199">
        <f t="shared" si="77"/>
        <v>-196936.59999999963</v>
      </c>
      <c r="M119" s="202"/>
      <c r="N119" s="202">
        <f>L119</f>
        <v>-196936.59999999963</v>
      </c>
      <c r="O119" s="203"/>
      <c r="P119" s="204"/>
    </row>
    <row r="120" spans="1:16" s="44" customFormat="1" ht="11.25" customHeight="1" outlineLevel="1" x14ac:dyDescent="0.2">
      <c r="A120" s="49"/>
      <c r="B120" s="51" t="s">
        <v>119</v>
      </c>
      <c r="C120" s="205">
        <v>600000</v>
      </c>
      <c r="D120" s="206">
        <v>637070.06000000006</v>
      </c>
      <c r="E120" s="206">
        <f>C121</f>
        <v>600000</v>
      </c>
      <c r="F120" s="206">
        <f>D121</f>
        <v>545819.45000000019</v>
      </c>
      <c r="G120" s="206">
        <f>E121</f>
        <v>600000</v>
      </c>
      <c r="H120" s="206">
        <f>F121</f>
        <v>658785.8200000003</v>
      </c>
      <c r="I120" s="206">
        <v>600000</v>
      </c>
      <c r="J120" s="207">
        <f>H121</f>
        <v>568682.91999999993</v>
      </c>
      <c r="K120" s="206">
        <v>600000</v>
      </c>
      <c r="L120" s="206">
        <f>D120</f>
        <v>637070.06000000006</v>
      </c>
      <c r="M120" s="208">
        <f>C120</f>
        <v>600000</v>
      </c>
      <c r="N120" s="208">
        <f>D120</f>
        <v>637070.06000000006</v>
      </c>
      <c r="O120" s="209"/>
      <c r="P120" s="204"/>
    </row>
    <row r="121" spans="1:16" s="44" customFormat="1" ht="11.25" customHeight="1" outlineLevel="1" x14ac:dyDescent="0.2">
      <c r="A121" s="49"/>
      <c r="B121" s="51" t="s">
        <v>120</v>
      </c>
      <c r="C121" s="205">
        <v>600000</v>
      </c>
      <c r="D121" s="206">
        <f>D120+D119</f>
        <v>545819.45000000019</v>
      </c>
      <c r="E121" s="206">
        <v>600000</v>
      </c>
      <c r="F121" s="206">
        <f>F119+F120</f>
        <v>658785.8200000003</v>
      </c>
      <c r="G121" s="206">
        <v>600000</v>
      </c>
      <c r="H121" s="210">
        <f>H120+H119</f>
        <v>568682.91999999993</v>
      </c>
      <c r="I121" s="206">
        <v>600000</v>
      </c>
      <c r="J121" s="211">
        <f>J120+J119</f>
        <v>440133.45999999996</v>
      </c>
      <c r="K121" s="206">
        <v>600000</v>
      </c>
      <c r="L121" s="206">
        <f>J121</f>
        <v>440133.45999999996</v>
      </c>
      <c r="M121" s="208">
        <f>C121</f>
        <v>600000</v>
      </c>
      <c r="N121" s="208">
        <f>L121</f>
        <v>440133.45999999996</v>
      </c>
      <c r="O121" s="209"/>
      <c r="P121" s="204"/>
    </row>
    <row r="122" spans="1:16" ht="11.25" customHeight="1" x14ac:dyDescent="0.2">
      <c r="A122" s="52"/>
      <c r="B122" s="53" t="s">
        <v>131</v>
      </c>
      <c r="C122" s="212"/>
      <c r="D122" s="213"/>
      <c r="E122" s="213"/>
      <c r="F122" s="213"/>
      <c r="G122" s="213"/>
      <c r="H122" s="213"/>
      <c r="I122" s="213"/>
      <c r="J122" s="214"/>
      <c r="K122" s="213"/>
      <c r="L122" s="213"/>
      <c r="M122" s="215"/>
      <c r="N122" s="215"/>
      <c r="O122" s="216"/>
      <c r="P122" s="273"/>
    </row>
    <row r="123" spans="1:16" ht="11.25" customHeight="1" x14ac:dyDescent="0.2">
      <c r="A123" s="87"/>
      <c r="B123" s="88" t="s">
        <v>121</v>
      </c>
      <c r="C123" s="217">
        <f t="shared" ref="C123:I123" si="78">SUM(C124:C126)</f>
        <v>3207567</v>
      </c>
      <c r="D123" s="185">
        <f t="shared" si="78"/>
        <v>3344160.93</v>
      </c>
      <c r="E123" s="185">
        <f t="shared" si="78"/>
        <v>3207568</v>
      </c>
      <c r="F123" s="185">
        <f t="shared" si="78"/>
        <v>3875642.28</v>
      </c>
      <c r="G123" s="185">
        <f t="shared" si="78"/>
        <v>4282683</v>
      </c>
      <c r="H123" s="185">
        <f t="shared" si="78"/>
        <v>3645320.5</v>
      </c>
      <c r="I123" s="185">
        <f t="shared" si="78"/>
        <v>4021015</v>
      </c>
      <c r="J123" s="186">
        <f>SUM(J124:J126)</f>
        <v>3854355.71</v>
      </c>
      <c r="K123" s="185">
        <f>SUM(K124:K126)</f>
        <v>14718833</v>
      </c>
      <c r="L123" s="185">
        <f>SUM(L124:L126)</f>
        <v>14719479.42</v>
      </c>
      <c r="M123" s="218">
        <f t="shared" ref="M123:N127" si="79">C123+E123+G123+I123</f>
        <v>14718833</v>
      </c>
      <c r="N123" s="218">
        <f t="shared" si="79"/>
        <v>14719479.420000002</v>
      </c>
      <c r="O123" s="219">
        <f t="shared" ref="O123:O129" si="80">N123-M123</f>
        <v>646.42000000178814</v>
      </c>
      <c r="P123" s="273"/>
    </row>
    <row r="124" spans="1:16" ht="11.25" customHeight="1" x14ac:dyDescent="0.2">
      <c r="A124" s="89"/>
      <c r="B124" s="90" t="s">
        <v>122</v>
      </c>
      <c r="C124" s="220">
        <f t="shared" ref="C124:L124" si="81">C11</f>
        <v>3132567</v>
      </c>
      <c r="D124" s="221">
        <f t="shared" si="81"/>
        <v>3132567</v>
      </c>
      <c r="E124" s="221">
        <f t="shared" si="81"/>
        <v>3132568</v>
      </c>
      <c r="F124" s="221">
        <f t="shared" si="81"/>
        <v>3688781</v>
      </c>
      <c r="G124" s="221">
        <f t="shared" si="81"/>
        <v>4106183</v>
      </c>
      <c r="H124" s="221">
        <f t="shared" si="81"/>
        <v>3549971</v>
      </c>
      <c r="I124" s="221">
        <f t="shared" si="81"/>
        <v>3902515</v>
      </c>
      <c r="J124" s="142">
        <f t="shared" si="81"/>
        <v>3655973.27</v>
      </c>
      <c r="K124" s="221">
        <f t="shared" si="81"/>
        <v>14273833</v>
      </c>
      <c r="L124" s="221">
        <f t="shared" si="81"/>
        <v>14027292.27</v>
      </c>
      <c r="M124" s="170">
        <f t="shared" si="79"/>
        <v>14273833</v>
      </c>
      <c r="N124" s="170">
        <f t="shared" si="79"/>
        <v>14027292.27</v>
      </c>
      <c r="O124" s="171">
        <f t="shared" si="80"/>
        <v>-246540.73000000045</v>
      </c>
      <c r="P124" s="273"/>
    </row>
    <row r="125" spans="1:16" ht="11.25" customHeight="1" x14ac:dyDescent="0.2">
      <c r="A125" s="89"/>
      <c r="B125" s="91" t="s">
        <v>123</v>
      </c>
      <c r="C125" s="176">
        <f t="shared" ref="C125:L125" si="82">C12</f>
        <v>0</v>
      </c>
      <c r="D125" s="177">
        <f t="shared" si="82"/>
        <v>0</v>
      </c>
      <c r="E125" s="177">
        <f t="shared" si="82"/>
        <v>0</v>
      </c>
      <c r="F125" s="177">
        <f t="shared" si="82"/>
        <v>101500</v>
      </c>
      <c r="G125" s="177">
        <f t="shared" si="82"/>
        <v>101500</v>
      </c>
      <c r="H125" s="177">
        <f t="shared" si="82"/>
        <v>0</v>
      </c>
      <c r="I125" s="177">
        <f t="shared" si="82"/>
        <v>43500</v>
      </c>
      <c r="J125" s="178">
        <f t="shared" si="82"/>
        <v>43500</v>
      </c>
      <c r="K125" s="177">
        <f t="shared" si="82"/>
        <v>145000</v>
      </c>
      <c r="L125" s="177">
        <f t="shared" si="82"/>
        <v>145000</v>
      </c>
      <c r="M125" s="179">
        <f t="shared" si="79"/>
        <v>145000</v>
      </c>
      <c r="N125" s="179">
        <f t="shared" si="79"/>
        <v>145000</v>
      </c>
      <c r="O125" s="180">
        <f t="shared" si="80"/>
        <v>0</v>
      </c>
      <c r="P125" s="273"/>
    </row>
    <row r="126" spans="1:16" ht="11.25" customHeight="1" x14ac:dyDescent="0.2">
      <c r="A126" s="89"/>
      <c r="B126" s="90" t="s">
        <v>124</v>
      </c>
      <c r="C126" s="220">
        <f t="shared" ref="C126:L126" si="83">C13</f>
        <v>75000</v>
      </c>
      <c r="D126" s="221">
        <f t="shared" si="83"/>
        <v>211593.93000000002</v>
      </c>
      <c r="E126" s="221">
        <f t="shared" si="83"/>
        <v>75000</v>
      </c>
      <c r="F126" s="221">
        <f t="shared" si="83"/>
        <v>85361.279999999999</v>
      </c>
      <c r="G126" s="221">
        <f t="shared" si="83"/>
        <v>75000</v>
      </c>
      <c r="H126" s="221">
        <f t="shared" si="83"/>
        <v>95349.5</v>
      </c>
      <c r="I126" s="221">
        <f t="shared" si="83"/>
        <v>75000</v>
      </c>
      <c r="J126" s="142">
        <f t="shared" si="83"/>
        <v>154882.44</v>
      </c>
      <c r="K126" s="221">
        <f t="shared" si="83"/>
        <v>300000</v>
      </c>
      <c r="L126" s="221">
        <f t="shared" si="83"/>
        <v>547187.15000000014</v>
      </c>
      <c r="M126" s="170">
        <f t="shared" si="79"/>
        <v>300000</v>
      </c>
      <c r="N126" s="170">
        <f t="shared" si="79"/>
        <v>547187.15</v>
      </c>
      <c r="O126" s="171">
        <f t="shared" si="80"/>
        <v>247187.15000000002</v>
      </c>
      <c r="P126" s="273"/>
    </row>
    <row r="127" spans="1:16" ht="11.25" customHeight="1" x14ac:dyDescent="0.2">
      <c r="A127" s="54"/>
      <c r="B127" s="55" t="s">
        <v>125</v>
      </c>
      <c r="C127" s="217">
        <f t="shared" ref="C127:J127" si="84">C16</f>
        <v>3207567.05</v>
      </c>
      <c r="D127" s="185">
        <f t="shared" si="84"/>
        <v>3435411.54</v>
      </c>
      <c r="E127" s="185">
        <f t="shared" si="84"/>
        <v>3207568.05</v>
      </c>
      <c r="F127" s="185">
        <f t="shared" si="84"/>
        <v>3762675.9099999997</v>
      </c>
      <c r="G127" s="185">
        <f t="shared" si="84"/>
        <v>4282682.82</v>
      </c>
      <c r="H127" s="185">
        <f t="shared" si="84"/>
        <v>3735423.4000000004</v>
      </c>
      <c r="I127" s="185">
        <f t="shared" si="84"/>
        <v>4021014.74</v>
      </c>
      <c r="J127" s="186">
        <f t="shared" si="84"/>
        <v>3982905.17</v>
      </c>
      <c r="K127" s="185">
        <f>K16</f>
        <v>14718832.66</v>
      </c>
      <c r="L127" s="185">
        <f>L16</f>
        <v>14916416.02</v>
      </c>
      <c r="M127" s="218">
        <f t="shared" si="79"/>
        <v>14718832.66</v>
      </c>
      <c r="N127" s="218">
        <f t="shared" si="79"/>
        <v>14916416.02</v>
      </c>
      <c r="O127" s="219">
        <f t="shared" si="80"/>
        <v>197583.3599999994</v>
      </c>
      <c r="P127" s="273"/>
    </row>
    <row r="128" spans="1:16" s="7" customFormat="1" ht="11.25" customHeight="1" x14ac:dyDescent="0.2">
      <c r="A128" s="56"/>
      <c r="B128" s="57" t="s">
        <v>126</v>
      </c>
      <c r="C128" s="223">
        <v>292</v>
      </c>
      <c r="D128" s="224">
        <v>286</v>
      </c>
      <c r="E128" s="224">
        <v>292</v>
      </c>
      <c r="F128" s="224">
        <v>286</v>
      </c>
      <c r="G128" s="224">
        <v>292</v>
      </c>
      <c r="H128" s="224">
        <v>298</v>
      </c>
      <c r="I128" s="224">
        <v>292</v>
      </c>
      <c r="J128" s="225">
        <v>298</v>
      </c>
      <c r="K128" s="224">
        <v>292</v>
      </c>
      <c r="L128" s="224">
        <f>SUM(D128+F128+H128+J128)/4</f>
        <v>292</v>
      </c>
      <c r="M128" s="222">
        <f>K128</f>
        <v>292</v>
      </c>
      <c r="N128" s="222">
        <f>L128</f>
        <v>292</v>
      </c>
      <c r="O128" s="226">
        <f t="shared" si="80"/>
        <v>0</v>
      </c>
      <c r="P128" s="274"/>
    </row>
    <row r="129" spans="1:16" s="7" customFormat="1" ht="11.25" customHeight="1" x14ac:dyDescent="0.2">
      <c r="A129" s="56"/>
      <c r="B129" s="57" t="s">
        <v>127</v>
      </c>
      <c r="C129" s="83">
        <v>288</v>
      </c>
      <c r="D129" s="83">
        <v>288</v>
      </c>
      <c r="E129" s="83">
        <v>290</v>
      </c>
      <c r="F129" s="83">
        <v>288</v>
      </c>
      <c r="G129" s="83">
        <v>290</v>
      </c>
      <c r="H129" s="83">
        <v>292</v>
      </c>
      <c r="I129" s="83">
        <v>290</v>
      </c>
      <c r="J129" s="103">
        <v>295</v>
      </c>
      <c r="K129" s="83">
        <f>SUM(C129+E129+G129+I129)/4</f>
        <v>289.5</v>
      </c>
      <c r="L129" s="83">
        <f>SUM(D129+F129+H129+J129)/4</f>
        <v>290.75</v>
      </c>
      <c r="M129" s="85">
        <f>K129</f>
        <v>289.5</v>
      </c>
      <c r="N129" s="86">
        <f>L129</f>
        <v>290.75</v>
      </c>
      <c r="O129" s="226">
        <f t="shared" si="80"/>
        <v>1.25</v>
      </c>
      <c r="P129" s="271"/>
    </row>
    <row r="130" spans="1:16" x14ac:dyDescent="0.2">
      <c r="L130" s="61"/>
      <c r="O130" s="7"/>
    </row>
    <row r="131" spans="1:16" s="42" customFormat="1" ht="15.75" x14ac:dyDescent="0.25">
      <c r="A131" s="62" t="s">
        <v>128</v>
      </c>
      <c r="B131" s="63"/>
      <c r="C131" s="64"/>
      <c r="D131" s="64"/>
      <c r="E131" s="65"/>
      <c r="F131" s="65"/>
      <c r="G131" s="65"/>
      <c r="H131" s="65"/>
      <c r="I131" s="65"/>
      <c r="J131" s="104"/>
      <c r="K131" s="64"/>
      <c r="L131" s="64"/>
      <c r="M131" s="78"/>
      <c r="N131" s="79"/>
      <c r="O131" s="4"/>
      <c r="P131" s="109"/>
    </row>
    <row r="132" spans="1:16" x14ac:dyDescent="0.2">
      <c r="A132" s="62" t="s">
        <v>129</v>
      </c>
      <c r="B132" s="66" t="s">
        <v>130</v>
      </c>
      <c r="O132" s="42"/>
    </row>
    <row r="133" spans="1:16" s="42" customFormat="1" ht="15.75" x14ac:dyDescent="0.25">
      <c r="A133" s="63"/>
      <c r="B133" s="63"/>
      <c r="C133" s="64"/>
      <c r="D133" s="64"/>
      <c r="E133" s="65"/>
      <c r="F133" s="65"/>
      <c r="G133" s="65"/>
      <c r="H133" s="65"/>
      <c r="I133" s="65"/>
      <c r="J133" s="104"/>
      <c r="K133" s="64"/>
      <c r="L133" s="64"/>
      <c r="M133" s="78"/>
      <c r="N133" s="79"/>
      <c r="O133" s="4"/>
      <c r="P133" s="109"/>
    </row>
    <row r="134" spans="1:16" s="72" customFormat="1" ht="15.75" x14ac:dyDescent="0.25">
      <c r="A134" s="67"/>
      <c r="B134" s="68"/>
      <c r="C134" s="69"/>
      <c r="D134" s="69"/>
      <c r="E134" s="70"/>
      <c r="F134" s="70"/>
      <c r="G134" s="70"/>
      <c r="H134" s="70"/>
      <c r="I134" s="70"/>
      <c r="J134" s="105"/>
      <c r="K134" s="71"/>
      <c r="L134" s="71"/>
      <c r="M134" s="78"/>
      <c r="N134" s="79"/>
      <c r="O134" s="42"/>
      <c r="P134" s="109"/>
    </row>
    <row r="135" spans="1:16" s="72" customFormat="1" x14ac:dyDescent="0.2">
      <c r="C135" s="69"/>
      <c r="D135" s="69"/>
      <c r="E135" s="73"/>
      <c r="F135" s="73"/>
      <c r="G135" s="73"/>
      <c r="H135" s="73"/>
      <c r="I135" s="73"/>
      <c r="J135" s="105"/>
      <c r="K135" s="74"/>
      <c r="L135" s="74"/>
      <c r="M135" s="78"/>
      <c r="N135" s="79"/>
      <c r="P135" s="109"/>
    </row>
    <row r="136" spans="1:16" s="72" customFormat="1" x14ac:dyDescent="0.2">
      <c r="C136" s="69"/>
      <c r="D136" s="69"/>
      <c r="E136" s="73"/>
      <c r="F136" s="73"/>
      <c r="G136" s="73"/>
      <c r="H136" s="73"/>
      <c r="I136" s="73"/>
      <c r="J136" s="105"/>
      <c r="K136" s="74"/>
      <c r="L136" s="74"/>
      <c r="M136" s="78"/>
      <c r="N136" s="79"/>
      <c r="P136" s="109"/>
    </row>
    <row r="137" spans="1:16" s="72" customFormat="1" x14ac:dyDescent="0.2">
      <c r="C137" s="69"/>
      <c r="D137" s="69"/>
      <c r="E137" s="73"/>
      <c r="F137" s="73"/>
      <c r="G137" s="73"/>
      <c r="H137" s="73"/>
      <c r="I137" s="73"/>
      <c r="J137" s="105"/>
      <c r="K137" s="74"/>
      <c r="L137" s="74"/>
      <c r="M137" s="78"/>
      <c r="N137" s="79"/>
      <c r="P137" s="109"/>
    </row>
    <row r="138" spans="1:16" s="72" customFormat="1" x14ac:dyDescent="0.2">
      <c r="C138" s="69"/>
      <c r="D138" s="69"/>
      <c r="E138" s="70"/>
      <c r="F138" s="70"/>
      <c r="G138" s="70"/>
      <c r="H138" s="70"/>
      <c r="I138" s="70"/>
      <c r="J138" s="105"/>
      <c r="K138" s="71"/>
      <c r="L138" s="71"/>
      <c r="M138" s="78"/>
      <c r="N138" s="79"/>
      <c r="P138" s="109"/>
    </row>
    <row r="139" spans="1:16" s="72" customFormat="1" x14ac:dyDescent="0.2">
      <c r="A139" s="75"/>
      <c r="C139" s="69"/>
      <c r="D139" s="69"/>
      <c r="E139" s="70"/>
      <c r="F139" s="70"/>
      <c r="G139" s="70"/>
      <c r="H139" s="70"/>
      <c r="I139" s="70"/>
      <c r="J139" s="105"/>
      <c r="K139" s="71"/>
      <c r="L139" s="71"/>
      <c r="M139" s="78"/>
      <c r="N139" s="79"/>
      <c r="P139" s="109"/>
    </row>
    <row r="140" spans="1:16" x14ac:dyDescent="0.2">
      <c r="O140" s="72"/>
    </row>
  </sheetData>
  <sheetProtection algorithmName="SHA-512" hashValue="zqfeIFkt3RWU5jiCdpoYH6BZh5sFo53LLagjV8+owjcZzNJ4zAZ6Y+PE4mKsVUwEOwS14avw9Mh6ESSE97nQwA==" saltValue="dHzUdJmI0917Xbr6B3jl7Q==" spinCount="100000" sheet="1" objects="1" scenarios="1"/>
  <mergeCells count="13">
    <mergeCell ref="M7:N7"/>
    <mergeCell ref="K1:L3"/>
    <mergeCell ref="A5:L5"/>
    <mergeCell ref="A6:L6"/>
    <mergeCell ref="A7:A8"/>
    <mergeCell ref="B7:B8"/>
    <mergeCell ref="C7:D7"/>
    <mergeCell ref="E7:F7"/>
    <mergeCell ref="G7:H7"/>
    <mergeCell ref="I7:J7"/>
    <mergeCell ref="K7:L7"/>
    <mergeCell ref="A3:B3"/>
    <mergeCell ref="A2:C2"/>
  </mergeCells>
  <pageMargins left="0.25" right="0.25" top="0.75" bottom="0.75" header="0.3" footer="0.3"/>
  <pageSetup orientation="landscape" r:id="rId1"/>
  <ignoredErrors>
    <ignoredError sqref="K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2._SP_10_forma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Ina Poriete</cp:lastModifiedBy>
  <cp:lastPrinted>2024-01-09T14:40:21Z</cp:lastPrinted>
  <dcterms:created xsi:type="dcterms:W3CDTF">2022-04-07T10:30:32Z</dcterms:created>
  <dcterms:modified xsi:type="dcterms:W3CDTF">2024-06-06T09:01:57Z</dcterms:modified>
</cp:coreProperties>
</file>