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baiba.beate.sleja\Desktop\mājaslapai\kapitālsabiedrības\LR\SP 2021\izpilde\"/>
    </mc:Choice>
  </mc:AlternateContent>
  <xr:revisionPtr revIDLastSave="0" documentId="8_{880A4455-562C-4FD2-882B-4AFCAC059F07}" xr6:coauthVersionLast="47" xr6:coauthVersionMax="47" xr10:uidLastSave="{00000000-0000-0000-0000-000000000000}"/>
  <bookViews>
    <workbookView xWindow="2268" yWindow="2268" windowWidth="17280" windowHeight="8964" tabRatio="868" xr2:uid="{00000000-000D-0000-FFFF-FFFF00000000}"/>
  </bookViews>
  <sheets>
    <sheet name="2pielikums_10forma" sheetId="2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2" i="20" l="1"/>
  <c r="M195" i="20" l="1"/>
  <c r="N195" i="20"/>
  <c r="N194" i="20"/>
  <c r="M194" i="20"/>
  <c r="O194" i="20" s="1"/>
  <c r="I142" i="20"/>
  <c r="N104" i="20" l="1"/>
  <c r="M104" i="20"/>
  <c r="M97" i="20"/>
  <c r="N97" i="20"/>
  <c r="N96" i="20"/>
  <c r="M96" i="20"/>
  <c r="M77" i="20"/>
  <c r="N77" i="20"/>
  <c r="M78" i="20"/>
  <c r="N78" i="20"/>
  <c r="M79" i="20"/>
  <c r="N79" i="20"/>
  <c r="M80" i="20"/>
  <c r="N80" i="20"/>
  <c r="N76" i="20"/>
  <c r="M76" i="20"/>
  <c r="M74" i="20"/>
  <c r="N74" i="20"/>
  <c r="N73" i="20"/>
  <c r="M73" i="20"/>
  <c r="M136" i="20"/>
  <c r="N183" i="20"/>
  <c r="N184" i="20"/>
  <c r="N185" i="20"/>
  <c r="N186" i="20"/>
  <c r="N187" i="20"/>
  <c r="N182" i="20"/>
  <c r="G146" i="20"/>
  <c r="C142" i="20"/>
  <c r="N143" i="20"/>
  <c r="M143" i="20"/>
  <c r="K133" i="20" l="1"/>
  <c r="L141" i="20" l="1"/>
  <c r="N181" i="20"/>
  <c r="N146" i="20" s="1"/>
  <c r="M182" i="20" l="1"/>
  <c r="M183" i="20"/>
  <c r="M184" i="20"/>
  <c r="M185" i="20"/>
  <c r="M186" i="20"/>
  <c r="M187" i="20"/>
  <c r="M181" i="20"/>
  <c r="N134" i="20"/>
  <c r="N135" i="20"/>
  <c r="N136" i="20"/>
  <c r="N137" i="20"/>
  <c r="N138" i="20"/>
  <c r="N139" i="20"/>
  <c r="N140" i="20"/>
  <c r="N141" i="20"/>
  <c r="N133" i="20"/>
  <c r="M134" i="20"/>
  <c r="M135" i="20"/>
  <c r="M137" i="20"/>
  <c r="M138" i="20"/>
  <c r="M139" i="20"/>
  <c r="M140" i="20"/>
  <c r="M141" i="20"/>
  <c r="M133" i="20"/>
  <c r="O145" i="20"/>
  <c r="K135" i="20"/>
  <c r="M146" i="20" l="1"/>
  <c r="K134" i="20" l="1"/>
  <c r="M118" i="20"/>
  <c r="N118" i="20"/>
  <c r="M119" i="20"/>
  <c r="N119" i="20"/>
  <c r="M120" i="20"/>
  <c r="N120" i="20"/>
  <c r="N117" i="20"/>
  <c r="M117" i="20"/>
  <c r="N112" i="20"/>
  <c r="M112" i="20"/>
  <c r="L112" i="20"/>
  <c r="K112" i="20"/>
  <c r="K111" i="20" s="1"/>
  <c r="M103" i="20"/>
  <c r="N103" i="20"/>
  <c r="M105" i="20"/>
  <c r="N105" i="20"/>
  <c r="M106" i="20"/>
  <c r="N106" i="20"/>
  <c r="N102" i="20"/>
  <c r="M102" i="20"/>
  <c r="M86" i="20"/>
  <c r="N86" i="20"/>
  <c r="M87" i="20"/>
  <c r="N87" i="20"/>
  <c r="M88" i="20"/>
  <c r="N88" i="20"/>
  <c r="N85" i="20"/>
  <c r="M85" i="20"/>
  <c r="N91" i="20"/>
  <c r="M91" i="20"/>
  <c r="K86" i="20"/>
  <c r="L86" i="20"/>
  <c r="K87" i="20"/>
  <c r="L87" i="20"/>
  <c r="K88" i="20"/>
  <c r="L88" i="20"/>
  <c r="L85" i="20"/>
  <c r="K85" i="20"/>
  <c r="L47" i="20"/>
  <c r="L46" i="20"/>
  <c r="L44" i="20"/>
  <c r="L43" i="20"/>
  <c r="N47" i="20"/>
  <c r="N46" i="20"/>
  <c r="M47" i="20"/>
  <c r="M46" i="20"/>
  <c r="N82" i="20"/>
  <c r="M82" i="20"/>
  <c r="L82" i="20"/>
  <c r="K82" i="20"/>
  <c r="M67" i="20"/>
  <c r="N67" i="20"/>
  <c r="M68" i="20"/>
  <c r="N68" i="20"/>
  <c r="M69" i="20"/>
  <c r="N69" i="20"/>
  <c r="M70" i="20"/>
  <c r="N70" i="20"/>
  <c r="M71" i="20"/>
  <c r="N71" i="20"/>
  <c r="N66" i="20"/>
  <c r="M66" i="20"/>
  <c r="M58" i="20"/>
  <c r="N58" i="20"/>
  <c r="M59" i="20"/>
  <c r="N59" i="20"/>
  <c r="M60" i="20"/>
  <c r="N60" i="20"/>
  <c r="M61" i="20"/>
  <c r="N61" i="20"/>
  <c r="M62" i="20"/>
  <c r="N62" i="20"/>
  <c r="M63" i="20"/>
  <c r="N63" i="20"/>
  <c r="M64" i="20"/>
  <c r="N64" i="20"/>
  <c r="N57" i="20"/>
  <c r="M57" i="20"/>
  <c r="K58" i="20"/>
  <c r="L58" i="20"/>
  <c r="K59" i="20"/>
  <c r="L59" i="20"/>
  <c r="K60" i="20"/>
  <c r="L60" i="20"/>
  <c r="K61" i="20"/>
  <c r="L61" i="20"/>
  <c r="K62" i="20"/>
  <c r="L62" i="20"/>
  <c r="K63" i="20"/>
  <c r="L63" i="20"/>
  <c r="K64" i="20"/>
  <c r="L64" i="20"/>
  <c r="L57" i="20"/>
  <c r="K57" i="20"/>
  <c r="M52" i="20"/>
  <c r="N52" i="20"/>
  <c r="M53" i="20"/>
  <c r="N53" i="20"/>
  <c r="M54" i="20"/>
  <c r="N54" i="20"/>
  <c r="M55" i="20"/>
  <c r="N55" i="20"/>
  <c r="N51" i="20"/>
  <c r="M51" i="20"/>
  <c r="N49" i="20"/>
  <c r="M49" i="20"/>
  <c r="K49" i="20"/>
  <c r="K44" i="20"/>
  <c r="M44" i="20"/>
  <c r="N44" i="20"/>
  <c r="N43" i="20"/>
  <c r="M43" i="20"/>
  <c r="M39" i="20"/>
  <c r="N39" i="20"/>
  <c r="M38" i="20"/>
  <c r="N38" i="20"/>
  <c r="N37" i="20"/>
  <c r="M37" i="20"/>
  <c r="N35" i="20"/>
  <c r="M35" i="20"/>
  <c r="M30" i="20"/>
  <c r="N30" i="20"/>
  <c r="M31" i="20"/>
  <c r="N31" i="20"/>
  <c r="M32" i="20"/>
  <c r="N32" i="20"/>
  <c r="N29" i="20"/>
  <c r="M29" i="20"/>
  <c r="M26" i="20"/>
  <c r="N26" i="20"/>
  <c r="N25" i="20"/>
  <c r="M25" i="20"/>
  <c r="N23" i="20"/>
  <c r="M23" i="20"/>
  <c r="M16" i="20"/>
  <c r="N16" i="20"/>
  <c r="N15" i="20"/>
  <c r="M15" i="20"/>
  <c r="N12" i="20"/>
  <c r="M12" i="20"/>
  <c r="N11" i="20"/>
  <c r="M11" i="20"/>
  <c r="O11" i="20" s="1"/>
  <c r="L42" i="20" l="1"/>
  <c r="N65" i="20"/>
  <c r="M65" i="20"/>
  <c r="O12" i="20"/>
  <c r="L45" i="20"/>
  <c r="L41" i="20" s="1"/>
  <c r="K195" i="20"/>
  <c r="L195" i="20"/>
  <c r="L194" i="20"/>
  <c r="L135" i="20"/>
  <c r="M121" i="20" l="1"/>
  <c r="N121" i="20"/>
  <c r="N116" i="20"/>
  <c r="M116" i="20"/>
  <c r="N114" i="20"/>
  <c r="M114" i="20"/>
  <c r="N99" i="20"/>
  <c r="M99" i="20"/>
  <c r="M98" i="20"/>
  <c r="N98" i="20"/>
  <c r="N95" i="20"/>
  <c r="M95" i="20"/>
  <c r="M92" i="20"/>
  <c r="N92" i="20"/>
  <c r="M93" i="20"/>
  <c r="N93" i="20"/>
  <c r="N90" i="20"/>
  <c r="M90" i="20"/>
  <c r="M27" i="20" l="1"/>
  <c r="N27" i="20"/>
  <c r="M28" i="20"/>
  <c r="N28" i="20"/>
  <c r="M33" i="20"/>
  <c r="N33" i="20"/>
  <c r="K141" i="20" l="1"/>
  <c r="C146" i="20"/>
  <c r="C144" i="20"/>
  <c r="C129" i="20" s="1"/>
  <c r="K182" i="20" l="1"/>
  <c r="L133" i="20"/>
  <c r="L120" i="20" l="1"/>
  <c r="K120" i="20"/>
  <c r="N109" i="20"/>
  <c r="M109" i="20"/>
  <c r="M122" i="20"/>
  <c r="K15" i="20" l="1"/>
  <c r="K11" i="20"/>
  <c r="K194" i="20" l="1"/>
  <c r="J191" i="20"/>
  <c r="I191" i="20"/>
  <c r="H191" i="20"/>
  <c r="G191" i="20"/>
  <c r="F191" i="20"/>
  <c r="E191" i="20"/>
  <c r="D191" i="20"/>
  <c r="C191" i="20"/>
  <c r="J190" i="20"/>
  <c r="I190" i="20"/>
  <c r="H190" i="20"/>
  <c r="G190" i="20"/>
  <c r="F190" i="20"/>
  <c r="E190" i="20"/>
  <c r="D190" i="20"/>
  <c r="C190" i="20"/>
  <c r="L187" i="20"/>
  <c r="K187" i="20"/>
  <c r="O186" i="20"/>
  <c r="L186" i="20"/>
  <c r="K186" i="20"/>
  <c r="O185" i="20"/>
  <c r="L185" i="20"/>
  <c r="K185" i="20"/>
  <c r="L184" i="20"/>
  <c r="K184" i="20"/>
  <c r="O183" i="20"/>
  <c r="L183" i="20"/>
  <c r="K183" i="20"/>
  <c r="L182" i="20"/>
  <c r="O181" i="20"/>
  <c r="L181" i="20"/>
  <c r="K181" i="20"/>
  <c r="O180" i="20"/>
  <c r="O179" i="20"/>
  <c r="O178" i="20"/>
  <c r="O177" i="20"/>
  <c r="O176" i="20"/>
  <c r="O175" i="20"/>
  <c r="O174" i="20"/>
  <c r="O173" i="20"/>
  <c r="O172" i="20"/>
  <c r="O171" i="20"/>
  <c r="O170" i="20"/>
  <c r="O169" i="20"/>
  <c r="O168" i="20"/>
  <c r="O167" i="20"/>
  <c r="O166" i="20"/>
  <c r="O165" i="20"/>
  <c r="O164" i="20"/>
  <c r="O163" i="20"/>
  <c r="O162" i="20"/>
  <c r="O161" i="20"/>
  <c r="O160" i="20"/>
  <c r="O159" i="20"/>
  <c r="O158" i="20"/>
  <c r="O157" i="20"/>
  <c r="O156" i="20"/>
  <c r="O155" i="20"/>
  <c r="O154" i="20"/>
  <c r="O153" i="20"/>
  <c r="O152" i="20"/>
  <c r="O151" i="20"/>
  <c r="O150" i="20"/>
  <c r="O149" i="20"/>
  <c r="O148" i="20"/>
  <c r="J146" i="20"/>
  <c r="I146" i="20"/>
  <c r="H146" i="20"/>
  <c r="F146" i="20"/>
  <c r="E146" i="20"/>
  <c r="D146" i="20"/>
  <c r="O143" i="20"/>
  <c r="L143" i="20"/>
  <c r="K143" i="20"/>
  <c r="N142" i="20"/>
  <c r="J144" i="20"/>
  <c r="J129" i="20" s="1"/>
  <c r="J128" i="20" s="1"/>
  <c r="I144" i="20"/>
  <c r="I129" i="20" s="1"/>
  <c r="I128" i="20" s="1"/>
  <c r="H142" i="20"/>
  <c r="H144" i="20" s="1"/>
  <c r="G142" i="20"/>
  <c r="G144" i="20" s="1"/>
  <c r="F142" i="20"/>
  <c r="E142" i="20"/>
  <c r="D142" i="20"/>
  <c r="D144" i="20" s="1"/>
  <c r="D129" i="20" s="1"/>
  <c r="D128" i="20" s="1"/>
  <c r="C128" i="20"/>
  <c r="O141" i="20"/>
  <c r="O140" i="20"/>
  <c r="L140" i="20"/>
  <c r="K140" i="20"/>
  <c r="O139" i="20"/>
  <c r="L139" i="20"/>
  <c r="K139" i="20"/>
  <c r="O138" i="20"/>
  <c r="L138" i="20"/>
  <c r="K138" i="20"/>
  <c r="O137" i="20"/>
  <c r="L137" i="20"/>
  <c r="K137" i="20"/>
  <c r="O136" i="20"/>
  <c r="L136" i="20"/>
  <c r="K136" i="20"/>
  <c r="O134" i="20"/>
  <c r="L134" i="20"/>
  <c r="M142" i="20"/>
  <c r="O132" i="20"/>
  <c r="O131" i="20"/>
  <c r="G124" i="20"/>
  <c r="I124" i="20" s="1"/>
  <c r="O121" i="20"/>
  <c r="L121" i="20"/>
  <c r="K121" i="20"/>
  <c r="O120" i="20"/>
  <c r="L119" i="20"/>
  <c r="K119" i="20"/>
  <c r="O118" i="20"/>
  <c r="L118" i="20"/>
  <c r="K118" i="20"/>
  <c r="O117" i="20"/>
  <c r="L117" i="20"/>
  <c r="K117" i="20"/>
  <c r="O116" i="20"/>
  <c r="L116" i="20"/>
  <c r="K116" i="20"/>
  <c r="J115" i="20"/>
  <c r="J113" i="20" s="1"/>
  <c r="I115" i="20"/>
  <c r="I113" i="20" s="1"/>
  <c r="H115" i="20"/>
  <c r="H113" i="20" s="1"/>
  <c r="G115" i="20"/>
  <c r="G113" i="20" s="1"/>
  <c r="F115" i="20"/>
  <c r="F113" i="20" s="1"/>
  <c r="E115" i="20"/>
  <c r="E113" i="20" s="1"/>
  <c r="D115" i="20"/>
  <c r="N115" i="20" s="1"/>
  <c r="C115" i="20"/>
  <c r="C113" i="20" s="1"/>
  <c r="O114" i="20"/>
  <c r="L114" i="20"/>
  <c r="K114" i="20"/>
  <c r="O112" i="20"/>
  <c r="L111" i="20"/>
  <c r="J111" i="20"/>
  <c r="I111" i="20"/>
  <c r="H111" i="20"/>
  <c r="G111" i="20"/>
  <c r="F111" i="20"/>
  <c r="E111" i="20"/>
  <c r="D111" i="20"/>
  <c r="C111" i="20"/>
  <c r="O109" i="20"/>
  <c r="L109" i="20"/>
  <c r="L108" i="20" s="1"/>
  <c r="L107" i="20" s="1"/>
  <c r="K109" i="20"/>
  <c r="K108" i="20" s="1"/>
  <c r="K107" i="20" s="1"/>
  <c r="J108" i="20"/>
  <c r="J107" i="20" s="1"/>
  <c r="I108" i="20"/>
  <c r="I107" i="20" s="1"/>
  <c r="G108" i="20"/>
  <c r="G107" i="20" s="1"/>
  <c r="E108" i="20"/>
  <c r="E107" i="20" s="1"/>
  <c r="D108" i="20"/>
  <c r="N108" i="20" s="1"/>
  <c r="C108" i="20"/>
  <c r="O106" i="20"/>
  <c r="L106" i="20"/>
  <c r="K106" i="20"/>
  <c r="O105" i="20"/>
  <c r="L105" i="20"/>
  <c r="K105" i="20"/>
  <c r="O104" i="20"/>
  <c r="L104" i="20"/>
  <c r="K104" i="20"/>
  <c r="O103" i="20"/>
  <c r="L103" i="20"/>
  <c r="K103" i="20"/>
  <c r="O102" i="20"/>
  <c r="L102" i="20"/>
  <c r="K102" i="20"/>
  <c r="J101" i="20"/>
  <c r="J100" i="20" s="1"/>
  <c r="I101" i="20"/>
  <c r="I100" i="20" s="1"/>
  <c r="H101" i="20"/>
  <c r="H100" i="20" s="1"/>
  <c r="G101" i="20"/>
  <c r="G100" i="20" s="1"/>
  <c r="F101" i="20"/>
  <c r="F100" i="20" s="1"/>
  <c r="E101" i="20"/>
  <c r="E100" i="20" s="1"/>
  <c r="D101" i="20"/>
  <c r="C101" i="20"/>
  <c r="L99" i="20"/>
  <c r="K99" i="20"/>
  <c r="O98" i="20"/>
  <c r="L98" i="20"/>
  <c r="K98" i="20"/>
  <c r="O97" i="20"/>
  <c r="L97" i="20"/>
  <c r="K97" i="20"/>
  <c r="O96" i="20"/>
  <c r="L96" i="20"/>
  <c r="K96" i="20"/>
  <c r="O95" i="20"/>
  <c r="L95" i="20"/>
  <c r="L94" i="20" s="1"/>
  <c r="K95" i="20"/>
  <c r="K94" i="20" s="1"/>
  <c r="J94" i="20"/>
  <c r="I94" i="20"/>
  <c r="H94" i="20"/>
  <c r="G94" i="20"/>
  <c r="F94" i="20"/>
  <c r="E94" i="20"/>
  <c r="D94" i="20"/>
  <c r="C94" i="20"/>
  <c r="O93" i="20"/>
  <c r="L93" i="20"/>
  <c r="K93" i="20"/>
  <c r="O92" i="20"/>
  <c r="L92" i="20"/>
  <c r="K92" i="20"/>
  <c r="O91" i="20"/>
  <c r="L91" i="20"/>
  <c r="K91" i="20"/>
  <c r="O90" i="20"/>
  <c r="L90" i="20"/>
  <c r="K90" i="20"/>
  <c r="J89" i="20"/>
  <c r="I89" i="20"/>
  <c r="H89" i="20"/>
  <c r="G89" i="20"/>
  <c r="F89" i="20"/>
  <c r="E89" i="20"/>
  <c r="D89" i="20"/>
  <c r="C89" i="20"/>
  <c r="O88" i="20"/>
  <c r="O87" i="20"/>
  <c r="O85" i="20"/>
  <c r="J84" i="20"/>
  <c r="I84" i="20"/>
  <c r="H84" i="20"/>
  <c r="G84" i="20"/>
  <c r="F84" i="20"/>
  <c r="E84" i="20"/>
  <c r="D84" i="20"/>
  <c r="C84" i="20"/>
  <c r="O82" i="20"/>
  <c r="L81" i="20"/>
  <c r="K81" i="20"/>
  <c r="J81" i="20"/>
  <c r="I81" i="20"/>
  <c r="H81" i="20"/>
  <c r="G81" i="20"/>
  <c r="F81" i="20"/>
  <c r="E81" i="20"/>
  <c r="D81" i="20"/>
  <c r="C81" i="20"/>
  <c r="O80" i="20"/>
  <c r="L80" i="20"/>
  <c r="K80" i="20"/>
  <c r="L79" i="20"/>
  <c r="K79" i="20"/>
  <c r="O78" i="20"/>
  <c r="L78" i="20"/>
  <c r="K78" i="20"/>
  <c r="O77" i="20"/>
  <c r="L77" i="20"/>
  <c r="K77" i="20"/>
  <c r="O76" i="20"/>
  <c r="L76" i="20"/>
  <c r="K76" i="20"/>
  <c r="J75" i="20"/>
  <c r="I75" i="20"/>
  <c r="H75" i="20"/>
  <c r="G75" i="20"/>
  <c r="F75" i="20"/>
  <c r="E75" i="20"/>
  <c r="D75" i="20"/>
  <c r="C75" i="20"/>
  <c r="O74" i="20"/>
  <c r="L74" i="20"/>
  <c r="K74" i="20"/>
  <c r="O73" i="20"/>
  <c r="L73" i="20"/>
  <c r="K73" i="20"/>
  <c r="J72" i="20"/>
  <c r="I72" i="20"/>
  <c r="H72" i="20"/>
  <c r="G72" i="20"/>
  <c r="F72" i="20"/>
  <c r="E72" i="20"/>
  <c r="D72" i="20"/>
  <c r="C72" i="20"/>
  <c r="L71" i="20"/>
  <c r="K71" i="20"/>
  <c r="O70" i="20"/>
  <c r="L70" i="20"/>
  <c r="K70" i="20"/>
  <c r="O69" i="20"/>
  <c r="L69" i="20"/>
  <c r="K69" i="20"/>
  <c r="O68" i="20"/>
  <c r="L68" i="20"/>
  <c r="K68" i="20"/>
  <c r="O67" i="20"/>
  <c r="L67" i="20"/>
  <c r="K67" i="20"/>
  <c r="O66" i="20"/>
  <c r="L66" i="20"/>
  <c r="K66" i="20"/>
  <c r="J65" i="20"/>
  <c r="I65" i="20"/>
  <c r="H65" i="20"/>
  <c r="G65" i="20"/>
  <c r="F65" i="20"/>
  <c r="E65" i="20"/>
  <c r="D65" i="20"/>
  <c r="C65" i="20"/>
  <c r="O64" i="20"/>
  <c r="O63" i="20"/>
  <c r="O61" i="20"/>
  <c r="O60" i="20"/>
  <c r="O58" i="20"/>
  <c r="O57" i="20"/>
  <c r="J56" i="20"/>
  <c r="I56" i="20"/>
  <c r="H56" i="20"/>
  <c r="G56" i="20"/>
  <c r="F56" i="20"/>
  <c r="E56" i="20"/>
  <c r="D56" i="20"/>
  <c r="C56" i="20"/>
  <c r="L55" i="20"/>
  <c r="K55" i="20"/>
  <c r="O54" i="20"/>
  <c r="L54" i="20"/>
  <c r="K54" i="20"/>
  <c r="O53" i="20"/>
  <c r="L53" i="20"/>
  <c r="K53" i="20"/>
  <c r="O52" i="20"/>
  <c r="L52" i="20"/>
  <c r="K52" i="20"/>
  <c r="O51" i="20"/>
  <c r="L51" i="20"/>
  <c r="K51" i="20"/>
  <c r="J50" i="20"/>
  <c r="I50" i="20"/>
  <c r="H50" i="20"/>
  <c r="G50" i="20"/>
  <c r="F50" i="20"/>
  <c r="E50" i="20"/>
  <c r="D50" i="20"/>
  <c r="C50" i="20"/>
  <c r="O49" i="20"/>
  <c r="L49" i="20"/>
  <c r="K47" i="20"/>
  <c r="O46" i="20"/>
  <c r="K46" i="20"/>
  <c r="J45" i="20"/>
  <c r="J41" i="20" s="1"/>
  <c r="I45" i="20"/>
  <c r="H45" i="20"/>
  <c r="G45" i="20"/>
  <c r="F45" i="20"/>
  <c r="E45" i="20"/>
  <c r="D45" i="20"/>
  <c r="C45" i="20"/>
  <c r="O44" i="20"/>
  <c r="O43" i="20"/>
  <c r="K43" i="20"/>
  <c r="K42" i="20" s="1"/>
  <c r="J42" i="20"/>
  <c r="I42" i="20"/>
  <c r="H42" i="20"/>
  <c r="G42" i="20"/>
  <c r="F42" i="20"/>
  <c r="E42" i="20"/>
  <c r="D42" i="20"/>
  <c r="C42" i="20"/>
  <c r="O39" i="20"/>
  <c r="L39" i="20"/>
  <c r="K39" i="20"/>
  <c r="L38" i="20"/>
  <c r="K38" i="20"/>
  <c r="O37" i="20"/>
  <c r="L37" i="20"/>
  <c r="K37" i="20"/>
  <c r="J36" i="20"/>
  <c r="J34" i="20" s="1"/>
  <c r="I36" i="20"/>
  <c r="I34" i="20" s="1"/>
  <c r="H36" i="20"/>
  <c r="H34" i="20" s="1"/>
  <c r="G36" i="20"/>
  <c r="G34" i="20" s="1"/>
  <c r="F36" i="20"/>
  <c r="F34" i="20" s="1"/>
  <c r="E36" i="20"/>
  <c r="E34" i="20" s="1"/>
  <c r="D36" i="20"/>
  <c r="C36" i="20"/>
  <c r="O35" i="20"/>
  <c r="L35" i="20"/>
  <c r="K35" i="20"/>
  <c r="O33" i="20"/>
  <c r="L33" i="20"/>
  <c r="K33" i="20"/>
  <c r="O32" i="20"/>
  <c r="L32" i="20"/>
  <c r="K32" i="20"/>
  <c r="O31" i="20"/>
  <c r="L31" i="20"/>
  <c r="K31" i="20"/>
  <c r="L30" i="20"/>
  <c r="K30" i="20"/>
  <c r="O29" i="20"/>
  <c r="L29" i="20"/>
  <c r="K29" i="20"/>
  <c r="O28" i="20"/>
  <c r="L28" i="20"/>
  <c r="K28" i="20"/>
  <c r="O27" i="20"/>
  <c r="L27" i="20"/>
  <c r="K27" i="20"/>
  <c r="L26" i="20"/>
  <c r="K26" i="20"/>
  <c r="O25" i="20"/>
  <c r="L25" i="20"/>
  <c r="K25" i="20"/>
  <c r="J24" i="20"/>
  <c r="I24" i="20"/>
  <c r="H24" i="20"/>
  <c r="G24" i="20"/>
  <c r="F24" i="20"/>
  <c r="E24" i="20"/>
  <c r="D24" i="20"/>
  <c r="C24" i="20"/>
  <c r="O23" i="20"/>
  <c r="L23" i="20"/>
  <c r="L22" i="20" s="1"/>
  <c r="K23" i="20"/>
  <c r="K22" i="20" s="1"/>
  <c r="J22" i="20"/>
  <c r="I22" i="20"/>
  <c r="H22" i="20"/>
  <c r="G22" i="20"/>
  <c r="F22" i="20"/>
  <c r="E22" i="20"/>
  <c r="D22" i="20"/>
  <c r="C22" i="20"/>
  <c r="O16" i="20"/>
  <c r="L16" i="20"/>
  <c r="K16" i="20"/>
  <c r="O15" i="20"/>
  <c r="L15" i="20"/>
  <c r="N14" i="20"/>
  <c r="N13" i="20" s="1"/>
  <c r="M14" i="20"/>
  <c r="M13" i="20" s="1"/>
  <c r="L14" i="20"/>
  <c r="K14" i="20"/>
  <c r="J13" i="20"/>
  <c r="J192" i="20" s="1"/>
  <c r="I13" i="20"/>
  <c r="I192" i="20" s="1"/>
  <c r="H13" i="20"/>
  <c r="H192" i="20" s="1"/>
  <c r="G13" i="20"/>
  <c r="G192" i="20" s="1"/>
  <c r="F13" i="20"/>
  <c r="F192" i="20" s="1"/>
  <c r="E13" i="20"/>
  <c r="E10" i="20" s="1"/>
  <c r="D13" i="20"/>
  <c r="C13" i="20"/>
  <c r="L12" i="20"/>
  <c r="L191" i="20" s="1"/>
  <c r="K12" i="20"/>
  <c r="K191" i="20" s="1"/>
  <c r="L11" i="20"/>
  <c r="K190" i="20"/>
  <c r="N101" i="20" l="1"/>
  <c r="N72" i="20"/>
  <c r="N111" i="20"/>
  <c r="G110" i="20"/>
  <c r="J83" i="20"/>
  <c r="N22" i="20"/>
  <c r="M56" i="20"/>
  <c r="N190" i="20"/>
  <c r="M72" i="20"/>
  <c r="O72" i="20" s="1"/>
  <c r="M81" i="20"/>
  <c r="M111" i="20"/>
  <c r="L190" i="20"/>
  <c r="I10" i="20"/>
  <c r="N24" i="20"/>
  <c r="N36" i="20"/>
  <c r="N42" i="20"/>
  <c r="L65" i="20"/>
  <c r="N84" i="20"/>
  <c r="M22" i="20"/>
  <c r="M101" i="20"/>
  <c r="N191" i="20"/>
  <c r="N34" i="20"/>
  <c r="M45" i="20"/>
  <c r="N50" i="20"/>
  <c r="N56" i="20"/>
  <c r="M75" i="20"/>
  <c r="M89" i="20"/>
  <c r="M113" i="20"/>
  <c r="K13" i="20"/>
  <c r="M24" i="20"/>
  <c r="K24" i="20"/>
  <c r="K21" i="20" s="1"/>
  <c r="M36" i="20"/>
  <c r="M42" i="20"/>
  <c r="N45" i="20"/>
  <c r="M50" i="20"/>
  <c r="K50" i="20"/>
  <c r="N75" i="20"/>
  <c r="M84" i="20"/>
  <c r="N89" i="20"/>
  <c r="N94" i="20"/>
  <c r="M115" i="20"/>
  <c r="O142" i="20"/>
  <c r="M190" i="20"/>
  <c r="M191" i="20"/>
  <c r="M144" i="20"/>
  <c r="M129" i="20" s="1"/>
  <c r="N144" i="20"/>
  <c r="N129" i="20" s="1"/>
  <c r="N128" i="20" s="1"/>
  <c r="I110" i="20"/>
  <c r="O195" i="20"/>
  <c r="G10" i="20"/>
  <c r="G21" i="20"/>
  <c r="G20" i="20" s="1"/>
  <c r="D34" i="20"/>
  <c r="E144" i="20"/>
  <c r="E129" i="20" s="1"/>
  <c r="E128" i="20" s="1"/>
  <c r="I21" i="20"/>
  <c r="I20" i="20" s="1"/>
  <c r="C100" i="20"/>
  <c r="F144" i="20"/>
  <c r="F129" i="20" s="1"/>
  <c r="F128" i="20" s="1"/>
  <c r="N81" i="20"/>
  <c r="D100" i="20"/>
  <c r="N100" i="20" s="1"/>
  <c r="O111" i="20"/>
  <c r="M94" i="20"/>
  <c r="H129" i="20"/>
  <c r="H128" i="20" s="1"/>
  <c r="K142" i="20"/>
  <c r="K144" i="20" s="1"/>
  <c r="G129" i="20"/>
  <c r="G128" i="20" s="1"/>
  <c r="H83" i="20"/>
  <c r="H10" i="20"/>
  <c r="L72" i="20"/>
  <c r="G41" i="20"/>
  <c r="K45" i="20"/>
  <c r="K41" i="20" s="1"/>
  <c r="K72" i="20"/>
  <c r="L89" i="20"/>
  <c r="K84" i="20"/>
  <c r="L101" i="20"/>
  <c r="L100" i="20" s="1"/>
  <c r="J21" i="20"/>
  <c r="J20" i="20" s="1"/>
  <c r="D107" i="20"/>
  <c r="N107" i="20" s="1"/>
  <c r="E48" i="20"/>
  <c r="I48" i="20"/>
  <c r="K89" i="20"/>
  <c r="E83" i="20"/>
  <c r="H21" i="20"/>
  <c r="H20" i="20" s="1"/>
  <c r="E41" i="20"/>
  <c r="I41" i="20"/>
  <c r="G83" i="20"/>
  <c r="E192" i="20"/>
  <c r="E189" i="20" s="1"/>
  <c r="E21" i="20"/>
  <c r="E20" i="20" s="1"/>
  <c r="K36" i="20"/>
  <c r="K34" i="20" s="1"/>
  <c r="K65" i="20"/>
  <c r="G48" i="20"/>
  <c r="C83" i="20"/>
  <c r="C107" i="20"/>
  <c r="M107" i="20" s="1"/>
  <c r="M108" i="20"/>
  <c r="O108" i="20" s="1"/>
  <c r="J110" i="20"/>
  <c r="C41" i="20"/>
  <c r="D48" i="20"/>
  <c r="H48" i="20"/>
  <c r="K115" i="20"/>
  <c r="K113" i="20" s="1"/>
  <c r="K110" i="20" s="1"/>
  <c r="L115" i="20"/>
  <c r="L113" i="20" s="1"/>
  <c r="L110" i="20" s="1"/>
  <c r="F189" i="20"/>
  <c r="O14" i="20"/>
  <c r="L13" i="20"/>
  <c r="L10" i="20" s="1"/>
  <c r="C21" i="20"/>
  <c r="D21" i="20"/>
  <c r="C34" i="20"/>
  <c r="M34" i="20" s="1"/>
  <c r="D41" i="20"/>
  <c r="H41" i="20"/>
  <c r="O50" i="20"/>
  <c r="O65" i="20"/>
  <c r="K75" i="20"/>
  <c r="I83" i="20"/>
  <c r="C192" i="20"/>
  <c r="C10" i="20"/>
  <c r="D192" i="20"/>
  <c r="N192" i="20" s="1"/>
  <c r="J10" i="20"/>
  <c r="I189" i="20"/>
  <c r="D10" i="20"/>
  <c r="E110" i="20"/>
  <c r="F110" i="20"/>
  <c r="K101" i="20"/>
  <c r="K100" i="20" s="1"/>
  <c r="L84" i="20"/>
  <c r="F83" i="20"/>
  <c r="L75" i="20"/>
  <c r="L56" i="20"/>
  <c r="F41" i="20"/>
  <c r="L36" i="20"/>
  <c r="L34" i="20" s="1"/>
  <c r="F21" i="20"/>
  <c r="F20" i="20" s="1"/>
  <c r="L24" i="20"/>
  <c r="L21" i="20" s="1"/>
  <c r="F10" i="20"/>
  <c r="D113" i="20"/>
  <c r="N113" i="20" s="1"/>
  <c r="O133" i="20"/>
  <c r="O26" i="20"/>
  <c r="K56" i="20"/>
  <c r="O62" i="20"/>
  <c r="K146" i="20"/>
  <c r="O182" i="20"/>
  <c r="O146" i="20"/>
  <c r="O191" i="20"/>
  <c r="O30" i="20"/>
  <c r="O38" i="20"/>
  <c r="C48" i="20"/>
  <c r="M48" i="20" s="1"/>
  <c r="O86" i="20"/>
  <c r="D83" i="20"/>
  <c r="C110" i="20"/>
  <c r="O187" i="20"/>
  <c r="H189" i="20"/>
  <c r="O190" i="20"/>
  <c r="J189" i="20"/>
  <c r="L50" i="20"/>
  <c r="O55" i="20"/>
  <c r="H110" i="20"/>
  <c r="L142" i="20"/>
  <c r="L144" i="20" s="1"/>
  <c r="L129" i="20" s="1"/>
  <c r="L128" i="20" s="1"/>
  <c r="O135" i="20"/>
  <c r="L146" i="20"/>
  <c r="O184" i="20"/>
  <c r="O47" i="20"/>
  <c r="F48" i="20"/>
  <c r="J48" i="20"/>
  <c r="O59" i="20"/>
  <c r="O71" i="20"/>
  <c r="O79" i="20"/>
  <c r="O99" i="20"/>
  <c r="O119" i="20"/>
  <c r="G189" i="20"/>
  <c r="N83" i="20" l="1"/>
  <c r="N21" i="20"/>
  <c r="M41" i="20"/>
  <c r="N10" i="20"/>
  <c r="O89" i="20"/>
  <c r="K129" i="20"/>
  <c r="K128" i="20" s="1"/>
  <c r="M110" i="20"/>
  <c r="M192" i="20"/>
  <c r="O192" i="20" s="1"/>
  <c r="N48" i="20"/>
  <c r="O48" i="20" s="1"/>
  <c r="M21" i="20"/>
  <c r="O21" i="20" s="1"/>
  <c r="K48" i="20"/>
  <c r="N41" i="20"/>
  <c r="M83" i="20"/>
  <c r="O83" i="20" s="1"/>
  <c r="L83" i="20"/>
  <c r="M10" i="20"/>
  <c r="E40" i="20"/>
  <c r="E19" i="20" s="1"/>
  <c r="E18" i="20" s="1"/>
  <c r="E17" i="20" s="1"/>
  <c r="E193" i="20" s="1"/>
  <c r="K83" i="20"/>
  <c r="M100" i="20"/>
  <c r="O100" i="20" s="1"/>
  <c r="O56" i="20"/>
  <c r="L192" i="20"/>
  <c r="L189" i="20" s="1"/>
  <c r="O34" i="20"/>
  <c r="J40" i="20"/>
  <c r="G40" i="20"/>
  <c r="G19" i="20" s="1"/>
  <c r="G18" i="20" s="1"/>
  <c r="G17" i="20" s="1"/>
  <c r="O107" i="20"/>
  <c r="O45" i="20"/>
  <c r="O75" i="20"/>
  <c r="O115" i="20"/>
  <c r="O24" i="20"/>
  <c r="O42" i="20"/>
  <c r="O22" i="20"/>
  <c r="C20" i="20"/>
  <c r="M20" i="20" s="1"/>
  <c r="O101" i="20"/>
  <c r="O36" i="20"/>
  <c r="O84" i="20"/>
  <c r="O13" i="20"/>
  <c r="I40" i="20"/>
  <c r="I19" i="20" s="1"/>
  <c r="I18" i="20" s="1"/>
  <c r="I17" i="20" s="1"/>
  <c r="I193" i="20" s="1"/>
  <c r="O94" i="20"/>
  <c r="O81" i="20"/>
  <c r="D189" i="20"/>
  <c r="N189" i="20" s="1"/>
  <c r="O113" i="20"/>
  <c r="H40" i="20"/>
  <c r="H19" i="20" s="1"/>
  <c r="H18" i="20" s="1"/>
  <c r="H17" i="20" s="1"/>
  <c r="D20" i="20"/>
  <c r="N20" i="20" s="1"/>
  <c r="C40" i="20"/>
  <c r="K192" i="20"/>
  <c r="K189" i="20" s="1"/>
  <c r="K10" i="20"/>
  <c r="C189" i="20"/>
  <c r="M189" i="20" s="1"/>
  <c r="K20" i="20"/>
  <c r="L48" i="20"/>
  <c r="L40" i="20" s="1"/>
  <c r="F40" i="20"/>
  <c r="L20" i="20"/>
  <c r="O129" i="20"/>
  <c r="O144" i="20"/>
  <c r="D110" i="20"/>
  <c r="N110" i="20" s="1"/>
  <c r="D40" i="20"/>
  <c r="O10" i="20" l="1"/>
  <c r="M40" i="20"/>
  <c r="J19" i="20"/>
  <c r="J18" i="20" s="1"/>
  <c r="J17" i="20" s="1"/>
  <c r="J193" i="20" s="1"/>
  <c r="N40" i="20"/>
  <c r="O40" i="20" s="1"/>
  <c r="K40" i="20"/>
  <c r="K19" i="20" s="1"/>
  <c r="K18" i="20" s="1"/>
  <c r="O41" i="20"/>
  <c r="G123" i="20"/>
  <c r="G125" i="20" s="1"/>
  <c r="G193" i="20"/>
  <c r="C19" i="20"/>
  <c r="M19" i="20" s="1"/>
  <c r="O110" i="20"/>
  <c r="O189" i="20"/>
  <c r="F19" i="20"/>
  <c r="O20" i="20"/>
  <c r="I123" i="20"/>
  <c r="I125" i="20" s="1"/>
  <c r="H193" i="20"/>
  <c r="H123" i="20"/>
  <c r="L19" i="20"/>
  <c r="L18" i="20" s="1"/>
  <c r="D19" i="20"/>
  <c r="M128" i="20"/>
  <c r="O128" i="20" s="1"/>
  <c r="L17" i="20" l="1"/>
  <c r="L123" i="20" s="1"/>
  <c r="L125" i="20" s="1"/>
  <c r="N19" i="20"/>
  <c r="C18" i="20"/>
  <c r="M18" i="20" s="1"/>
  <c r="K17" i="20"/>
  <c r="K193" i="20" s="1"/>
  <c r="J123" i="20"/>
  <c r="F18" i="20"/>
  <c r="O19" i="20"/>
  <c r="D18" i="20"/>
  <c r="N18" i="20" s="1"/>
  <c r="C17" i="20" l="1"/>
  <c r="M17" i="20" s="1"/>
  <c r="L193" i="20"/>
  <c r="F17" i="20"/>
  <c r="O18" i="20"/>
  <c r="D17" i="20"/>
  <c r="C193" i="20"/>
  <c r="M193" i="20" s="1"/>
  <c r="N17" i="20" l="1"/>
  <c r="F193" i="20"/>
  <c r="N123" i="20"/>
  <c r="N125" i="20" s="1"/>
  <c r="F123" i="20"/>
  <c r="D193" i="20"/>
  <c r="D123" i="20"/>
  <c r="D125" i="20" s="1"/>
  <c r="F124" i="20" s="1"/>
  <c r="F125" i="20" l="1"/>
  <c r="H124" i="20" s="1"/>
  <c r="H125" i="20" s="1"/>
  <c r="J124" i="20" s="1"/>
  <c r="J125" i="20" s="1"/>
  <c r="O17" i="20"/>
  <c r="N193" i="20"/>
  <c r="O193" i="20" s="1"/>
</calcChain>
</file>

<file path=xl/sharedStrings.xml><?xml version="1.0" encoding="utf-8"?>
<sst xmlns="http://schemas.openxmlformats.org/spreadsheetml/2006/main" count="189" uniqueCount="177">
  <si>
    <t>I ceturksnis</t>
  </si>
  <si>
    <t>II ceturksnis</t>
  </si>
  <si>
    <t>IV ceturksnis</t>
  </si>
  <si>
    <t>VSIA "Latvijas Radio" plānotā un faktiskā naudas plūsma un darbības rādītāji</t>
  </si>
  <si>
    <t>2021.gadā</t>
  </si>
  <si>
    <t>EKK kods</t>
  </si>
  <si>
    <t>IIIceturksnis</t>
  </si>
  <si>
    <t>2021.gads</t>
  </si>
  <si>
    <t>Pārskata perioda
 (3, 6, 9, 12 mēnešu) plāna un izpildes starpība</t>
  </si>
  <si>
    <t>Plāns</t>
  </si>
  <si>
    <t>Izpilde</t>
  </si>
  <si>
    <t>Plāns"-" Izpilde</t>
  </si>
  <si>
    <t>I. Finanšu rādītāji</t>
  </si>
  <si>
    <t>Ieņēmumi - kopā</t>
  </si>
  <si>
    <t>Valsts budžeta dotācija</t>
  </si>
  <si>
    <t>Transferts</t>
  </si>
  <si>
    <t>Pašu ieņēmumi no uzņēmējdarbības - kopā</t>
  </si>
  <si>
    <t>Reklāma un sludinājumi</t>
  </si>
  <si>
    <t>Tehnikas un telpu nomas ieņēmumi</t>
  </si>
  <si>
    <t>Citi ieņēmumi</t>
  </si>
  <si>
    <t>Izdevumi - kopā</t>
  </si>
  <si>
    <t>1000-4000 6000-7000</t>
  </si>
  <si>
    <t>Uzturēšanas izdevumi</t>
  </si>
  <si>
    <t>1000-2000</t>
  </si>
  <si>
    <t>Kārtējie izdevumi</t>
  </si>
  <si>
    <t>Atlīdzība</t>
  </si>
  <si>
    <t xml:space="preserve">Atalgojums </t>
  </si>
  <si>
    <t>Mēnešalga</t>
  </si>
  <si>
    <t>Pārējo darbinieku mēnešalga (darba alga)</t>
  </si>
  <si>
    <t>Piemaksas, prēmijas un naudas balvas</t>
  </si>
  <si>
    <t>Piemaksa par nakts darbu</t>
  </si>
  <si>
    <t>Samaksa par virsstundu darbu un darbu svētku dienās</t>
  </si>
  <si>
    <t>Piemaksa par darbu īpašos apstākļos, speciālas piemaksas</t>
  </si>
  <si>
    <t>Piemaksa par personisko darba ieguldījumu un darba kvalitāti</t>
  </si>
  <si>
    <t>Piemaksa par papildu darbu</t>
  </si>
  <si>
    <t>Prēmijas un naudas balvas</t>
  </si>
  <si>
    <t>Citas normatīvajos aktos noteiktās piemaksas, kas nav iepriekš klasificētas</t>
  </si>
  <si>
    <t>Atalgojums fiziskajām personām uz tiesiskās attiecības regulējošu dokumentu pamata</t>
  </si>
  <si>
    <t>Darba devēja piešķirtie labumi un maksājumi</t>
  </si>
  <si>
    <t>Darba devēja valsts sociālās apdrošināšanas obligātās iemaksas, pabalsti un kompensācijas</t>
  </si>
  <si>
    <t>Darba devēja valsts sociālās apdrošināšanas obligātās iemaksas</t>
  </si>
  <si>
    <t>Darba devēja pabalsti, kompensācijas un citi maksājumi</t>
  </si>
  <si>
    <t>Darba devēja pabalsti un kompensācijas, no kuriem aprēķina iedzīvotāju ienākuma nodokli un valsts sociālās apdrošināšanas obligātās iemaksas</t>
  </si>
  <si>
    <t>Darba devēja izdevumi veselības, dzīvības un nelaimes gadījumu apdrošināšanai</t>
  </si>
  <si>
    <t>Darba devēja pabalsti un kompensācijas, no kā neaprēķina iedzīvotāju ienākuma nodokli un valsts sociālās apdrošināšanas obligātās iemaksas</t>
  </si>
  <si>
    <t>Preces un pakalpojumi</t>
  </si>
  <si>
    <t>Mācību, darba un dienesta komandējumi, darba braucieni</t>
  </si>
  <si>
    <t>Iekšzemes mācību, darba un dienesta komandējumi, darba braucieni</t>
  </si>
  <si>
    <t>Dienas nauda</t>
  </si>
  <si>
    <t>Pārējie komandējumu un darba braucienu izdevumi</t>
  </si>
  <si>
    <t>Ārvalstu mācību, darba un dienesta komandējumi, darba braucieni</t>
  </si>
  <si>
    <t>Pakalpojumi</t>
  </si>
  <si>
    <t>Izdevumi par sakaru pakalpojumiem</t>
  </si>
  <si>
    <t>Izdevumi par komunālajiem pakalpojumiem</t>
  </si>
  <si>
    <t>Izdevumi par siltumenerģiju, tai skaitā apkuri</t>
  </si>
  <si>
    <t>Izdevumi par ūdeni un kanalizāciju</t>
  </si>
  <si>
    <t>Izdevumi par elektroenerģiju</t>
  </si>
  <si>
    <t xml:space="preserve">Izdevumi par atkritumu savākšanu, izvešanu no apdzīvotām vietām </t>
  </si>
  <si>
    <t>Izdevumi par pārējiem komunālajiem pakalpojumiem</t>
  </si>
  <si>
    <t>Iestādes administratīvie izdevumi un ar iestādes darbības nodrošināšanu saistītie izdevumi</t>
  </si>
  <si>
    <t>Administratīvie izdevumi un sabiedriskās attiecības</t>
  </si>
  <si>
    <t>Auditoru, tulku pakalpojumi, izdevumi par iestāžu pasūtītajiem pētījumiem</t>
  </si>
  <si>
    <t>Izdevumi par transporta pakalpojumiem</t>
  </si>
  <si>
    <t>Normatīvajos aktos noteiktie darba devēja veselības izdevumi darba ņēmējam</t>
  </si>
  <si>
    <t>Izdevumi par saņemtajiem apmācību pakalpojumiem</t>
  </si>
  <si>
    <t>Maksājumu pakalpojumi un komisijas</t>
  </si>
  <si>
    <t>Ārvalstīs strādājošo darbinieku dzīvokļa īres un komunālo izdevumu kompensācija</t>
  </si>
  <si>
    <t>Pārējie iestādes administratīvie izdevumi</t>
  </si>
  <si>
    <t>Remontdarbi un iestāžu uzturēšanas pakalpojumi (izņemot kapitālo remontu)</t>
  </si>
  <si>
    <t>Ēku, būvju un telpu kārtējais remonts</t>
  </si>
  <si>
    <t>Transportlīdzekļu uzturēšana un remonts</t>
  </si>
  <si>
    <t>Iekārtas, inventāra un aparatūras remonts, tehniskā apkalpošana</t>
  </si>
  <si>
    <t>Nekustamā īpašuma uzturēšana</t>
  </si>
  <si>
    <t>Apdrošināšanas izdevumi</t>
  </si>
  <si>
    <t>Pārējie remontdarbu un iestāžu uzturēšanas pakalpojumi</t>
  </si>
  <si>
    <t>Informācijas tehnoloģiju pakalpojumi</t>
  </si>
  <si>
    <t>Informācijas sistēmas uzturēšana</t>
  </si>
  <si>
    <t>Pārējie informācijas tehnoloģiju pakalpojumi</t>
  </si>
  <si>
    <t>Īre un noma</t>
  </si>
  <si>
    <t>Ēku, telpu īre un noma</t>
  </si>
  <si>
    <t>Transportlīdzekļu noma</t>
  </si>
  <si>
    <t>Zemes noma</t>
  </si>
  <si>
    <t>Iekārtu, aparatūras un inventāra īre un noma</t>
  </si>
  <si>
    <t>Pārējā noma</t>
  </si>
  <si>
    <t>Citi pakalpojumi</t>
  </si>
  <si>
    <t>Pārējie iepriekš neklasificētie pakalpojumu veidi</t>
  </si>
  <si>
    <t>Krājumi, materiāli, energoresursi, preces, biroja preces un inventārs, kurus neuzskaita kodā 5000</t>
  </si>
  <si>
    <t>Izdevumi par precēm iestādes darbības nodrošināšanai</t>
  </si>
  <si>
    <t>Biroja preces</t>
  </si>
  <si>
    <t>Inventārs</t>
  </si>
  <si>
    <t>Spectērpi</t>
  </si>
  <si>
    <t>Izdevumi par precēm iestādes administratīvās darbības nodrošināšanai un sabiedrisko attiecību īstenošanai</t>
  </si>
  <si>
    <t>Kurināmais un enerģētiskie materiāli</t>
  </si>
  <si>
    <t>Kurināmais</t>
  </si>
  <si>
    <t>Degviela</t>
  </si>
  <si>
    <t>Pārējie enerģētiskie materiāli</t>
  </si>
  <si>
    <t>Materiāli un izejvielas palīgražošanai</t>
  </si>
  <si>
    <t>Zāles, ķimikālijas, laboratorijas preces, medicīniskās ierīces, medicīnas instrumenti, laboratorijas dzīvnieki un to uzturēšana</t>
  </si>
  <si>
    <t>Zāles, ķimikālijas, laboratorijas preces</t>
  </si>
  <si>
    <t>Kārtējā remonta un iestāžu uzturēšanas materiāli</t>
  </si>
  <si>
    <t>Pārējās preces</t>
  </si>
  <si>
    <t>Izdevumi periodikas iegādei</t>
  </si>
  <si>
    <t>Budžeta iestāžu nodokļu, nodevu un sankciju maksājumi</t>
  </si>
  <si>
    <t>Budžeta iestāžu nodokļu un nodevu maksājumi</t>
  </si>
  <si>
    <t>Budžeta iestāžu pievienotās vērtības nodokļa maksājumi</t>
  </si>
  <si>
    <t>Budžeta iestāžu nekustamā īpašuma nodokļa (t.sk. Zemes nodokļa parāda) maksājumi budžetā</t>
  </si>
  <si>
    <t>Uzņēmuma ienākuma nodoklis</t>
  </si>
  <si>
    <t>Pārējie budžeta iestāžu pārskaitītie nodokļi un nodevas</t>
  </si>
  <si>
    <t>Maksājumi par budžeta iestādēm piemērotajām sankcijām</t>
  </si>
  <si>
    <t>Procentu izdevumi</t>
  </si>
  <si>
    <t>Procentu maksājumi iekšzemes kredītiestādēm</t>
  </si>
  <si>
    <t>Budžeta iestāžu līzinga procentu maksājumi</t>
  </si>
  <si>
    <t>Pamatkapitāla veidošana</t>
  </si>
  <si>
    <t>Nemateriālie ieguldījumi</t>
  </si>
  <si>
    <t>Licences, koncesijas un patenti, preču zīmes un līdzīgas tiesības</t>
  </si>
  <si>
    <t>Pamatlīdzekļi</t>
  </si>
  <si>
    <t>Tehnoloģiskās mašīnas un iekārtas</t>
  </si>
  <si>
    <t>Pārējie pamatlīdzekļi</t>
  </si>
  <si>
    <t>Transportlīdzekļi</t>
  </si>
  <si>
    <t>Datortehnika, sakaru un cita biroju tehnika</t>
  </si>
  <si>
    <t>Pārējie iepriekš neklasificētie pamatlīdzekļi</t>
  </si>
  <si>
    <t>Pamatlīdzekļu izveidošana un nepabeigtā būvniecība</t>
  </si>
  <si>
    <t>Kapitālais remonts un rekonstrukcija</t>
  </si>
  <si>
    <t>Ilgtermiņa ieguldījumi nomātajos pamatlīdzekļos</t>
  </si>
  <si>
    <t>Fiskālā bilance</t>
  </si>
  <si>
    <t>Naudas līdzekļu atlikumu izmaiņas: palielinājums (–) vai samazinājums (+)</t>
  </si>
  <si>
    <t>Naudas līdzekļu atlikums perioda sākumā:</t>
  </si>
  <si>
    <t>Naudas līdzekļu atlikums perioda beigās:</t>
  </si>
  <si>
    <t>II. Darbības rādītāji</t>
  </si>
  <si>
    <t xml:space="preserve">         LR1, LR2, LR3, LR4, LR5, LR6 programmu raidapjoms </t>
  </si>
  <si>
    <t>Vidēji diennaktī</t>
  </si>
  <si>
    <t>Raidapjoms  stundās</t>
  </si>
  <si>
    <t>t.sk. atšifrējumā pa žanriem</t>
  </si>
  <si>
    <t xml:space="preserve">     kultūras, izglītjošie un izklaidējošie raidījumi</t>
  </si>
  <si>
    <t xml:space="preserve">     mūzikas raidījumi</t>
  </si>
  <si>
    <t>Ziņas</t>
  </si>
  <si>
    <t>Informatīvi analītiskās programmas</t>
  </si>
  <si>
    <t>Sports</t>
  </si>
  <si>
    <t>Bērnu un pusaudžu programmas</t>
  </si>
  <si>
    <t>Vērtību orientējošās kultūras un izglītības programmas</t>
  </si>
  <si>
    <t>Izglītojošie un zinātnes programmas</t>
  </si>
  <si>
    <t>Izklaidējošās programmas</t>
  </si>
  <si>
    <t>Mūzika</t>
  </si>
  <si>
    <t>Citi</t>
  </si>
  <si>
    <t>Kopā (programma)</t>
  </si>
  <si>
    <t>Pašreklāma, reklāma, rezerve</t>
  </si>
  <si>
    <t>Kopā (raidapjoms)</t>
  </si>
  <si>
    <t xml:space="preserve">Programmu raidapjoms stundās </t>
  </si>
  <si>
    <t>t.sk.- atšifrējumā pa kanāliem</t>
  </si>
  <si>
    <t>Latvijas Radio 2</t>
  </si>
  <si>
    <t>Latvijas Radio 3</t>
  </si>
  <si>
    <t>Latvijas Radio 4</t>
  </si>
  <si>
    <t>Latvijas Radio 5</t>
  </si>
  <si>
    <t>LR1</t>
  </si>
  <si>
    <t>LR1( Latgales MMD)</t>
  </si>
  <si>
    <t>LR2</t>
  </si>
  <si>
    <t>LR3</t>
  </si>
  <si>
    <t>LR4</t>
  </si>
  <si>
    <t>LR5</t>
  </si>
  <si>
    <t>LR6</t>
  </si>
  <si>
    <t>III. Ieņēmumu un izdevumu ekonomiskais aprēķins</t>
  </si>
  <si>
    <t>Ieņēmumi kopā:</t>
  </si>
  <si>
    <t>Valsts Budžeta dotācija</t>
  </si>
  <si>
    <t>Transferts no kultūras ministrijas</t>
  </si>
  <si>
    <t>Pašu ieņēmumi</t>
  </si>
  <si>
    <t>Izdevumi kopā:</t>
  </si>
  <si>
    <t>Štata vietas</t>
  </si>
  <si>
    <t>Darbinieku skaits</t>
  </si>
  <si>
    <t>E.Buša 67206659</t>
  </si>
  <si>
    <t>Pārskata perioda
 (12mēneši)</t>
  </si>
  <si>
    <t>Pielikums Nr.2</t>
  </si>
  <si>
    <t>U.Klapkalne</t>
  </si>
  <si>
    <t>* DOKUMENTS PARAKSTĪTS AR DROŠU ELEKTRONISKO PARAKSTU UN SATUR LAIKA ZĪMOGU</t>
  </si>
  <si>
    <t>Sagatavoja</t>
  </si>
  <si>
    <t>Valdes locekle  (paraksts)*</t>
  </si>
  <si>
    <t>Valdes priekšsēdētāja (paraksts)*</t>
  </si>
  <si>
    <t>S.Dika- Bokmeldere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</si>
</sst>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5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Arial"/>
      <family val="2"/>
      <charset val="186"/>
    </font>
    <font>
      <u/>
      <sz val="11"/>
      <color theme="10"/>
      <name val="Calibri"/>
      <family val="2"/>
      <charset val="186"/>
    </font>
    <font>
      <b/>
      <sz val="12"/>
      <color indexed="10"/>
      <name val="Times New Roman"/>
      <family val="1"/>
      <charset val="186"/>
    </font>
    <font>
      <sz val="11"/>
      <color indexed="10"/>
      <name val="Calibri"/>
      <family val="2"/>
      <charset val="186"/>
    </font>
    <font>
      <sz val="10"/>
      <color indexed="10"/>
      <name val="MS Sans Serif"/>
      <family val="2"/>
      <charset val="186"/>
    </font>
    <font>
      <b/>
      <sz val="11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9"/>
      <name val="Times New Roman"/>
      <family val="1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u/>
      <sz val="10"/>
      <color indexed="12"/>
      <name val="MS Sans Serif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9"/>
      <color indexed="8"/>
      <name val="Times New Roman"/>
      <family val="1"/>
      <charset val="186"/>
    </font>
    <font>
      <sz val="10"/>
      <name val="Arial"/>
      <family val="2"/>
      <charset val="186"/>
    </font>
    <font>
      <sz val="10"/>
      <color theme="0" tint="-0.14999847407452621"/>
      <name val="Times New Roman"/>
      <family val="1"/>
      <charset val="186"/>
    </font>
    <font>
      <sz val="9"/>
      <color indexed="8"/>
      <name val="MS Sans Serif"/>
      <family val="2"/>
      <charset val="186"/>
    </font>
    <font>
      <b/>
      <sz val="9"/>
      <name val="Times New Roman"/>
      <family val="1"/>
    </font>
    <font>
      <b/>
      <sz val="10"/>
      <color theme="0" tint="-0.14999847407452621"/>
      <name val="Times New Roman"/>
      <family val="1"/>
      <charset val="186"/>
    </font>
    <font>
      <b/>
      <sz val="9"/>
      <color indexed="17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u/>
      <sz val="9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u/>
      <sz val="9"/>
      <name val="Times New Roman"/>
      <family val="1"/>
      <charset val="186"/>
    </font>
    <font>
      <b/>
      <u/>
      <sz val="10"/>
      <color indexed="17"/>
      <name val="Times New Roman"/>
      <family val="1"/>
      <charset val="186"/>
    </font>
    <font>
      <b/>
      <sz val="10"/>
      <color indexed="17"/>
      <name val="Times New Roman"/>
      <family val="1"/>
      <charset val="186"/>
    </font>
    <font>
      <sz val="9"/>
      <name val="Times New Roman"/>
      <family val="1"/>
    </font>
    <font>
      <b/>
      <i/>
      <sz val="9"/>
      <color indexed="8"/>
      <name val="Times New Roman"/>
      <family val="1"/>
      <charset val="186"/>
    </font>
    <font>
      <i/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i/>
      <sz val="10"/>
      <name val="Times New Roman"/>
      <family val="1"/>
    </font>
    <font>
      <sz val="9"/>
      <color indexed="8"/>
      <name val="Times New Roman"/>
      <family val="1"/>
      <charset val="186"/>
    </font>
    <font>
      <b/>
      <sz val="10"/>
      <color indexed="9"/>
      <name val="Times New Roman"/>
      <family val="1"/>
      <charset val="186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80C5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7ABC3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3F1B7"/>
        <bgColor indexed="64"/>
      </patternFill>
    </fill>
    <fill>
      <patternFill patternType="solid">
        <fgColor theme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0" fillId="0" borderId="0"/>
    <xf numFmtId="0" fontId="21" fillId="0" borderId="0"/>
    <xf numFmtId="0" fontId="7" fillId="0" borderId="0"/>
    <xf numFmtId="0" fontId="23" fillId="0" borderId="0"/>
    <xf numFmtId="0" fontId="7" fillId="0" borderId="0"/>
  </cellStyleXfs>
  <cellXfs count="291">
    <xf numFmtId="0" fontId="0" fillId="0" borderId="0" xfId="0"/>
    <xf numFmtId="0" fontId="14" fillId="0" borderId="0" xfId="0" applyFont="1"/>
    <xf numFmtId="0" fontId="19" fillId="0" borderId="0" xfId="1" applyFont="1" applyAlignment="1" applyProtection="1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3" fontId="2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top"/>
    </xf>
    <xf numFmtId="0" fontId="17" fillId="0" borderId="0" xfId="0" applyFont="1"/>
    <xf numFmtId="3" fontId="18" fillId="0" borderId="0" xfId="0" applyNumberFormat="1" applyFont="1" applyAlignment="1">
      <alignment vertical="top"/>
    </xf>
    <xf numFmtId="164" fontId="18" fillId="0" borderId="0" xfId="0" applyNumberFormat="1" applyFont="1" applyAlignment="1">
      <alignment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3" fontId="10" fillId="0" borderId="0" xfId="0" applyNumberFormat="1" applyFont="1" applyAlignment="1">
      <alignment horizontal="center" vertical="top"/>
    </xf>
    <xf numFmtId="3" fontId="11" fillId="0" borderId="0" xfId="0" applyNumberFormat="1" applyFont="1" applyAlignment="1">
      <alignment horizontal="center" vertical="top"/>
    </xf>
    <xf numFmtId="0" fontId="17" fillId="0" borderId="0" xfId="0" applyFont="1" applyAlignment="1">
      <alignment vertical="top"/>
    </xf>
    <xf numFmtId="0" fontId="24" fillId="0" borderId="0" xfId="0" applyFont="1"/>
    <xf numFmtId="0" fontId="16" fillId="0" borderId="0" xfId="0" applyFont="1"/>
    <xf numFmtId="3" fontId="3" fillId="0" borderId="2" xfId="0" applyNumberFormat="1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/>
    </xf>
    <xf numFmtId="0" fontId="25" fillId="3" borderId="9" xfId="0" applyFont="1" applyFill="1" applyBorder="1" applyAlignment="1">
      <alignment horizontal="center" vertical="center"/>
    </xf>
    <xf numFmtId="0" fontId="26" fillId="3" borderId="11" xfId="7" applyFont="1" applyFill="1" applyBorder="1"/>
    <xf numFmtId="3" fontId="4" fillId="3" borderId="4" xfId="0" applyNumberFormat="1" applyFont="1" applyFill="1" applyBorder="1" applyAlignment="1">
      <alignment horizontal="center" vertical="top" wrapText="1"/>
    </xf>
    <xf numFmtId="0" fontId="27" fillId="4" borderId="1" xfId="0" applyFont="1" applyFill="1" applyBorder="1"/>
    <xf numFmtId="0" fontId="16" fillId="4" borderId="2" xfId="0" applyFont="1" applyFill="1" applyBorder="1"/>
    <xf numFmtId="0" fontId="16" fillId="4" borderId="1" xfId="0" applyFont="1" applyFill="1" applyBorder="1"/>
    <xf numFmtId="0" fontId="28" fillId="3" borderId="9" xfId="0" applyFont="1" applyFill="1" applyBorder="1" applyAlignment="1">
      <alignment horizontal="right" vertical="top" wrapText="1"/>
    </xf>
    <xf numFmtId="0" fontId="22" fillId="3" borderId="10" xfId="0" applyFont="1" applyFill="1" applyBorder="1" applyAlignment="1">
      <alignment vertical="top" wrapText="1"/>
    </xf>
    <xf numFmtId="3" fontId="12" fillId="3" borderId="4" xfId="0" applyNumberFormat="1" applyFont="1" applyFill="1" applyBorder="1" applyAlignment="1">
      <alignment vertical="top"/>
    </xf>
    <xf numFmtId="3" fontId="12" fillId="4" borderId="1" xfId="0" applyNumberFormat="1" applyFont="1" applyFill="1" applyBorder="1"/>
    <xf numFmtId="0" fontId="29" fillId="0" borderId="0" xfId="0" applyFont="1"/>
    <xf numFmtId="0" fontId="30" fillId="0" borderId="12" xfId="0" applyFont="1" applyBorder="1" applyAlignment="1">
      <alignment vertical="top"/>
    </xf>
    <xf numFmtId="0" fontId="22" fillId="0" borderId="13" xfId="0" applyFont="1" applyBorder="1" applyAlignment="1">
      <alignment vertical="top" wrapText="1"/>
    </xf>
    <xf numFmtId="3" fontId="3" fillId="5" borderId="14" xfId="0" applyNumberFormat="1" applyFont="1" applyFill="1" applyBorder="1" applyAlignment="1">
      <alignment vertical="top"/>
    </xf>
    <xf numFmtId="0" fontId="22" fillId="0" borderId="19" xfId="0" applyFont="1" applyBorder="1" applyAlignment="1">
      <alignment vertical="top" wrapText="1"/>
    </xf>
    <xf numFmtId="0" fontId="31" fillId="0" borderId="18" xfId="0" applyFont="1" applyBorder="1" applyAlignment="1">
      <alignment vertical="top"/>
    </xf>
    <xf numFmtId="3" fontId="2" fillId="5" borderId="20" xfId="0" applyNumberFormat="1" applyFont="1" applyFill="1" applyBorder="1" applyAlignment="1">
      <alignment vertical="top"/>
    </xf>
    <xf numFmtId="3" fontId="2" fillId="5" borderId="18" xfId="0" applyNumberFormat="1" applyFont="1" applyFill="1" applyBorder="1"/>
    <xf numFmtId="3" fontId="2" fillId="5" borderId="21" xfId="0" applyNumberFormat="1" applyFont="1" applyFill="1" applyBorder="1"/>
    <xf numFmtId="3" fontId="17" fillId="5" borderId="20" xfId="0" applyNumberFormat="1" applyFont="1" applyFill="1" applyBorder="1"/>
    <xf numFmtId="0" fontId="31" fillId="0" borderId="22" xfId="0" applyFont="1" applyBorder="1" applyAlignment="1">
      <alignment vertical="top"/>
    </xf>
    <xf numFmtId="0" fontId="22" fillId="0" borderId="23" xfId="0" applyFont="1" applyBorder="1" applyAlignment="1">
      <alignment vertical="top" wrapText="1"/>
    </xf>
    <xf numFmtId="3" fontId="2" fillId="5" borderId="24" xfId="0" applyNumberFormat="1" applyFont="1" applyFill="1" applyBorder="1" applyAlignment="1">
      <alignment vertical="top"/>
    </xf>
    <xf numFmtId="0" fontId="22" fillId="3" borderId="25" xfId="0" applyFont="1" applyFill="1" applyBorder="1" applyAlignment="1">
      <alignment horizontal="right" vertical="top" wrapText="1"/>
    </xf>
    <xf numFmtId="0" fontId="22" fillId="3" borderId="11" xfId="0" applyFont="1" applyFill="1" applyBorder="1" applyAlignment="1">
      <alignment vertical="top" wrapText="1"/>
    </xf>
    <xf numFmtId="3" fontId="12" fillId="3" borderId="1" xfId="0" applyNumberFormat="1" applyFont="1" applyFill="1" applyBorder="1" applyAlignment="1">
      <alignment vertical="top"/>
    </xf>
    <xf numFmtId="1" fontId="12" fillId="4" borderId="1" xfId="0" applyNumberFormat="1" applyFont="1" applyFill="1" applyBorder="1"/>
    <xf numFmtId="3" fontId="29" fillId="4" borderId="1" xfId="0" applyNumberFormat="1" applyFont="1" applyFill="1" applyBorder="1"/>
    <xf numFmtId="0" fontId="32" fillId="0" borderId="0" xfId="0" applyFont="1"/>
    <xf numFmtId="0" fontId="22" fillId="6" borderId="25" xfId="0" applyFont="1" applyFill="1" applyBorder="1" applyAlignment="1">
      <alignment horizontal="right" vertical="top" wrapText="1"/>
    </xf>
    <xf numFmtId="0" fontId="22" fillId="6" borderId="11" xfId="0" applyFont="1" applyFill="1" applyBorder="1" applyAlignment="1">
      <alignment vertical="top" wrapText="1"/>
    </xf>
    <xf numFmtId="0" fontId="22" fillId="0" borderId="12" xfId="0" applyFont="1" applyBorder="1" applyAlignment="1">
      <alignment horizontal="left" vertical="top" wrapText="1"/>
    </xf>
    <xf numFmtId="3" fontId="3" fillId="0" borderId="14" xfId="0" applyNumberFormat="1" applyFont="1" applyBorder="1" applyAlignment="1">
      <alignment horizontal="left" vertical="top"/>
    </xf>
    <xf numFmtId="3" fontId="5" fillId="0" borderId="18" xfId="0" applyNumberFormat="1" applyFont="1" applyBorder="1"/>
    <xf numFmtId="3" fontId="17" fillId="0" borderId="20" xfId="0" applyNumberFormat="1" applyFont="1" applyBorder="1"/>
    <xf numFmtId="0" fontId="22" fillId="0" borderId="18" xfId="0" applyFont="1" applyBorder="1" applyAlignment="1">
      <alignment horizontal="center" vertical="top" wrapText="1"/>
    </xf>
    <xf numFmtId="3" fontId="2" fillId="0" borderId="20" xfId="0" applyNumberFormat="1" applyFont="1" applyBorder="1" applyAlignment="1">
      <alignment horizontal="center" vertical="top"/>
    </xf>
    <xf numFmtId="0" fontId="22" fillId="0" borderId="18" xfId="0" applyFont="1" applyBorder="1" applyAlignment="1">
      <alignment horizontal="right" vertical="top" wrapText="1"/>
    </xf>
    <xf numFmtId="0" fontId="22" fillId="0" borderId="19" xfId="0" applyFont="1" applyBorder="1" applyAlignment="1">
      <alignment horizontal="left" vertical="top" wrapText="1"/>
    </xf>
    <xf numFmtId="3" fontId="2" fillId="5" borderId="20" xfId="0" applyNumberFormat="1" applyFont="1" applyFill="1" applyBorder="1" applyAlignment="1">
      <alignment horizontal="right" vertical="top"/>
    </xf>
    <xf numFmtId="3" fontId="5" fillId="5" borderId="18" xfId="0" applyNumberFormat="1" applyFont="1" applyFill="1" applyBorder="1"/>
    <xf numFmtId="0" fontId="34" fillId="0" borderId="0" xfId="0" applyFont="1"/>
    <xf numFmtId="0" fontId="22" fillId="0" borderId="18" xfId="0" applyFont="1" applyBorder="1" applyAlignment="1" applyProtection="1">
      <alignment horizontal="right" vertical="top" wrapText="1"/>
      <protection locked="0"/>
    </xf>
    <xf numFmtId="0" fontId="22" fillId="0" borderId="19" xfId="0" applyFont="1" applyBorder="1" applyAlignment="1" applyProtection="1">
      <alignment horizontal="left" vertical="top" wrapText="1"/>
      <protection locked="0"/>
    </xf>
    <xf numFmtId="3" fontId="2" fillId="5" borderId="20" xfId="0" applyNumberFormat="1" applyFont="1" applyFill="1" applyBorder="1" applyAlignment="1" applyProtection="1">
      <alignment horizontal="right" vertical="top"/>
      <protection locked="0"/>
    </xf>
    <xf numFmtId="3" fontId="2" fillId="5" borderId="20" xfId="0" applyNumberFormat="1" applyFont="1" applyFill="1" applyBorder="1" applyAlignment="1" applyProtection="1">
      <alignment vertical="top"/>
      <protection locked="0"/>
    </xf>
    <xf numFmtId="0" fontId="34" fillId="0" borderId="0" xfId="0" applyFont="1" applyProtection="1">
      <protection locked="0"/>
    </xf>
    <xf numFmtId="0" fontId="22" fillId="0" borderId="18" xfId="0" applyFont="1" applyBorder="1" applyAlignment="1" applyProtection="1">
      <alignment horizontal="center" vertical="top" wrapText="1"/>
      <protection locked="0"/>
    </xf>
    <xf numFmtId="3" fontId="2" fillId="5" borderId="20" xfId="0" applyNumberFormat="1" applyFont="1" applyFill="1" applyBorder="1" applyAlignment="1" applyProtection="1">
      <alignment horizontal="center" vertical="top"/>
      <protection locked="0"/>
    </xf>
    <xf numFmtId="0" fontId="22" fillId="0" borderId="18" xfId="0" applyFont="1" applyBorder="1" applyAlignment="1">
      <alignment horizontal="left" vertical="top" wrapText="1"/>
    </xf>
    <xf numFmtId="3" fontId="3" fillId="0" borderId="20" xfId="0" applyNumberFormat="1" applyFont="1" applyBorder="1" applyAlignment="1">
      <alignment horizontal="left" vertical="top"/>
    </xf>
    <xf numFmtId="3" fontId="2" fillId="5" borderId="20" xfId="0" applyNumberFormat="1" applyFont="1" applyFill="1" applyBorder="1" applyAlignment="1">
      <alignment horizontal="center" vertical="top"/>
    </xf>
    <xf numFmtId="0" fontId="17" fillId="0" borderId="20" xfId="0" applyFont="1" applyBorder="1"/>
    <xf numFmtId="3" fontId="6" fillId="2" borderId="18" xfId="0" applyNumberFormat="1" applyFont="1" applyFill="1" applyBorder="1"/>
    <xf numFmtId="3" fontId="16" fillId="2" borderId="20" xfId="0" applyNumberFormat="1" applyFont="1" applyFill="1" applyBorder="1"/>
    <xf numFmtId="3" fontId="5" fillId="2" borderId="18" xfId="0" applyNumberFormat="1" applyFont="1" applyFill="1" applyBorder="1"/>
    <xf numFmtId="3" fontId="17" fillId="2" borderId="20" xfId="0" applyNumberFormat="1" applyFont="1" applyFill="1" applyBorder="1"/>
    <xf numFmtId="4" fontId="2" fillId="0" borderId="20" xfId="0" applyNumberFormat="1" applyFont="1" applyBorder="1" applyAlignment="1">
      <alignment horizontal="center" vertical="top"/>
    </xf>
    <xf numFmtId="3" fontId="16" fillId="2" borderId="20" xfId="0" applyNumberFormat="1" applyFont="1" applyFill="1" applyBorder="1" applyAlignment="1">
      <alignment vertical="center"/>
    </xf>
    <xf numFmtId="3" fontId="17" fillId="2" borderId="20" xfId="0" applyNumberFormat="1" applyFont="1" applyFill="1" applyBorder="1" applyAlignment="1">
      <alignment vertical="center"/>
    </xf>
    <xf numFmtId="3" fontId="2" fillId="5" borderId="20" xfId="0" applyNumberFormat="1" applyFont="1" applyFill="1" applyBorder="1" applyAlignment="1">
      <alignment horizontal="left" vertical="top"/>
    </xf>
    <xf numFmtId="3" fontId="2" fillId="0" borderId="20" xfId="0" applyNumberFormat="1" applyFont="1" applyBorder="1" applyAlignment="1">
      <alignment vertical="top"/>
    </xf>
    <xf numFmtId="0" fontId="22" fillId="0" borderId="27" xfId="0" applyFont="1" applyBorder="1" applyAlignment="1">
      <alignment horizontal="right" vertical="top" wrapText="1"/>
    </xf>
    <xf numFmtId="0" fontId="22" fillId="0" borderId="28" xfId="0" applyFont="1" applyBorder="1" applyAlignment="1">
      <alignment vertical="top" wrapText="1"/>
    </xf>
    <xf numFmtId="3" fontId="2" fillId="5" borderId="29" xfId="0" applyNumberFormat="1" applyFont="1" applyFill="1" applyBorder="1" applyAlignment="1">
      <alignment vertical="top"/>
    </xf>
    <xf numFmtId="0" fontId="22" fillId="0" borderId="30" xfId="0" applyFont="1" applyBorder="1" applyAlignment="1">
      <alignment horizontal="center" vertical="top" wrapText="1"/>
    </xf>
    <xf numFmtId="0" fontId="22" fillId="0" borderId="31" xfId="0" applyFont="1" applyBorder="1" applyAlignment="1">
      <alignment vertical="top" wrapText="1"/>
    </xf>
    <xf numFmtId="3" fontId="17" fillId="5" borderId="29" xfId="0" applyNumberFormat="1" applyFont="1" applyFill="1" applyBorder="1"/>
    <xf numFmtId="3" fontId="5" fillId="2" borderId="12" xfId="0" applyNumberFormat="1" applyFont="1" applyFill="1" applyBorder="1"/>
    <xf numFmtId="3" fontId="17" fillId="2" borderId="14" xfId="0" applyNumberFormat="1" applyFont="1" applyFill="1" applyBorder="1"/>
    <xf numFmtId="0" fontId="36" fillId="0" borderId="0" xfId="0" applyFont="1"/>
    <xf numFmtId="0" fontId="30" fillId="0" borderId="12" xfId="0" applyFont="1" applyBorder="1" applyAlignment="1">
      <alignment horizontal="left" vertical="top" wrapText="1"/>
    </xf>
    <xf numFmtId="0" fontId="30" fillId="0" borderId="13" xfId="0" applyFont="1" applyBorder="1" applyAlignment="1">
      <alignment vertical="top" wrapText="1"/>
    </xf>
    <xf numFmtId="0" fontId="37" fillId="0" borderId="0" xfId="0" applyFont="1"/>
    <xf numFmtId="0" fontId="30" fillId="0" borderId="18" xfId="0" applyFont="1" applyBorder="1" applyAlignment="1">
      <alignment horizontal="center" vertical="top" wrapText="1"/>
    </xf>
    <xf numFmtId="0" fontId="30" fillId="0" borderId="19" xfId="0" applyFont="1" applyBorder="1" applyAlignment="1">
      <alignment vertical="top" wrapText="1"/>
    </xf>
    <xf numFmtId="0" fontId="30" fillId="0" borderId="18" xfId="0" applyFont="1" applyBorder="1" applyAlignment="1">
      <alignment horizontal="left" vertical="top" wrapText="1"/>
    </xf>
    <xf numFmtId="0" fontId="3" fillId="0" borderId="0" xfId="0" applyFont="1"/>
    <xf numFmtId="3" fontId="3" fillId="5" borderId="20" xfId="0" applyNumberFormat="1" applyFont="1" applyFill="1" applyBorder="1" applyAlignment="1">
      <alignment horizontal="center" vertical="top"/>
    </xf>
    <xf numFmtId="3" fontId="3" fillId="5" borderId="20" xfId="0" applyNumberFormat="1" applyFont="1" applyFill="1" applyBorder="1" applyAlignment="1">
      <alignment vertical="top"/>
    </xf>
    <xf numFmtId="0" fontId="30" fillId="0" borderId="18" xfId="0" applyFont="1" applyBorder="1" applyAlignment="1">
      <alignment horizontal="right" vertical="top" wrapText="1"/>
    </xf>
    <xf numFmtId="0" fontId="2" fillId="0" borderId="0" xfId="0" applyFont="1"/>
    <xf numFmtId="0" fontId="30" fillId="0" borderId="22" xfId="0" applyFont="1" applyBorder="1" applyAlignment="1">
      <alignment horizontal="right" vertical="top" wrapText="1"/>
    </xf>
    <xf numFmtId="0" fontId="30" fillId="0" borderId="23" xfId="0" applyFont="1" applyBorder="1" applyAlignment="1">
      <alignment vertical="top" wrapText="1"/>
    </xf>
    <xf numFmtId="0" fontId="30" fillId="0" borderId="22" xfId="0" applyFont="1" applyBorder="1" applyAlignment="1">
      <alignment horizontal="center" vertical="top" wrapText="1"/>
    </xf>
    <xf numFmtId="0" fontId="30" fillId="0" borderId="10" xfId="0" applyFont="1" applyBorder="1" applyAlignment="1">
      <alignment vertical="top" wrapText="1"/>
    </xf>
    <xf numFmtId="3" fontId="2" fillId="5" borderId="1" xfId="0" applyNumberFormat="1" applyFont="1" applyFill="1" applyBorder="1" applyAlignment="1">
      <alignment vertical="top"/>
    </xf>
    <xf numFmtId="3" fontId="5" fillId="5" borderId="1" xfId="0" applyNumberFormat="1" applyFont="1" applyFill="1" applyBorder="1"/>
    <xf numFmtId="3" fontId="17" fillId="5" borderId="1" xfId="0" applyNumberFormat="1" applyFont="1" applyFill="1" applyBorder="1"/>
    <xf numFmtId="0" fontId="30" fillId="0" borderId="9" xfId="0" applyFont="1" applyBorder="1" applyAlignment="1">
      <alignment horizontal="center" vertical="top" wrapText="1"/>
    </xf>
    <xf numFmtId="0" fontId="31" fillId="0" borderId="25" xfId="0" applyFont="1" applyBorder="1"/>
    <xf numFmtId="0" fontId="30" fillId="0" borderId="11" xfId="0" applyFont="1" applyBorder="1" applyAlignment="1">
      <alignment wrapText="1"/>
    </xf>
    <xf numFmtId="3" fontId="3" fillId="0" borderId="1" xfId="0" applyNumberFormat="1" applyFont="1" applyBorder="1" applyAlignment="1">
      <alignment vertical="top"/>
    </xf>
    <xf numFmtId="0" fontId="5" fillId="0" borderId="1" xfId="0" applyFont="1" applyBorder="1"/>
    <xf numFmtId="0" fontId="2" fillId="0" borderId="1" xfId="0" applyFont="1" applyBorder="1"/>
    <xf numFmtId="0" fontId="31" fillId="0" borderId="11" xfId="0" applyFont="1" applyBorder="1" applyAlignment="1">
      <alignment horizontal="left" wrapText="1"/>
    </xf>
    <xf numFmtId="3" fontId="5" fillId="0" borderId="1" xfId="0" applyNumberFormat="1" applyFont="1" applyBorder="1"/>
    <xf numFmtId="0" fontId="30" fillId="10" borderId="25" xfId="0" applyFont="1" applyFill="1" applyBorder="1" applyAlignment="1">
      <alignment horizontal="right" vertical="top"/>
    </xf>
    <xf numFmtId="0" fontId="26" fillId="10" borderId="11" xfId="7" applyFont="1" applyFill="1" applyBorder="1"/>
    <xf numFmtId="3" fontId="13" fillId="10" borderId="1" xfId="7" applyNumberFormat="1" applyFont="1" applyFill="1" applyBorder="1"/>
    <xf numFmtId="0" fontId="5" fillId="10" borderId="1" xfId="0" applyFont="1" applyFill="1" applyBorder="1"/>
    <xf numFmtId="0" fontId="5" fillId="4" borderId="2" xfId="0" applyFont="1" applyFill="1" applyBorder="1"/>
    <xf numFmtId="0" fontId="2" fillId="4" borderId="1" xfId="0" applyFont="1" applyFill="1" applyBorder="1"/>
    <xf numFmtId="0" fontId="22" fillId="9" borderId="25" xfId="0" applyFont="1" applyFill="1" applyBorder="1" applyAlignment="1">
      <alignment horizontal="right" vertical="top"/>
    </xf>
    <xf numFmtId="0" fontId="30" fillId="9" borderId="11" xfId="7" applyFont="1" applyFill="1" applyBorder="1" applyAlignment="1">
      <alignment wrapText="1"/>
    </xf>
    <xf numFmtId="3" fontId="12" fillId="9" borderId="1" xfId="7" applyNumberFormat="1" applyFont="1" applyFill="1" applyBorder="1"/>
    <xf numFmtId="0" fontId="5" fillId="8" borderId="1" xfId="0" applyFont="1" applyFill="1" applyBorder="1"/>
    <xf numFmtId="0" fontId="5" fillId="8" borderId="2" xfId="0" applyFont="1" applyFill="1" applyBorder="1"/>
    <xf numFmtId="0" fontId="17" fillId="8" borderId="1" xfId="0" applyFont="1" applyFill="1" applyBorder="1"/>
    <xf numFmtId="0" fontId="22" fillId="2" borderId="12" xfId="0" applyFont="1" applyFill="1" applyBorder="1" applyAlignment="1">
      <alignment horizontal="right" vertical="top"/>
    </xf>
    <xf numFmtId="0" fontId="38" fillId="2" borderId="13" xfId="7" applyFont="1" applyFill="1" applyBorder="1"/>
    <xf numFmtId="3" fontId="14" fillId="2" borderId="14" xfId="7" applyNumberFormat="1" applyFont="1" applyFill="1" applyBorder="1"/>
    <xf numFmtId="1" fontId="5" fillId="0" borderId="15" xfId="0" applyNumberFormat="1" applyFont="1" applyBorder="1"/>
    <xf numFmtId="1" fontId="5" fillId="0" borderId="16" xfId="0" applyNumberFormat="1" applyFont="1" applyBorder="1"/>
    <xf numFmtId="1" fontId="17" fillId="0" borderId="17" xfId="0" applyNumberFormat="1" applyFont="1" applyBorder="1"/>
    <xf numFmtId="0" fontId="22" fillId="2" borderId="18" xfId="0" applyFont="1" applyFill="1" applyBorder="1" applyAlignment="1">
      <alignment horizontal="right" vertical="top"/>
    </xf>
    <xf numFmtId="0" fontId="39" fillId="2" borderId="19" xfId="0" applyFont="1" applyFill="1" applyBorder="1" applyAlignment="1">
      <alignment vertical="top" wrapText="1"/>
    </xf>
    <xf numFmtId="3" fontId="3" fillId="2" borderId="20" xfId="0" applyNumberFormat="1" applyFont="1" applyFill="1" applyBorder="1" applyAlignment="1">
      <alignment vertical="top"/>
    </xf>
    <xf numFmtId="0" fontId="5" fillId="0" borderId="18" xfId="0" applyFont="1" applyBorder="1"/>
    <xf numFmtId="0" fontId="5" fillId="0" borderId="19" xfId="0" applyFont="1" applyBorder="1"/>
    <xf numFmtId="0" fontId="30" fillId="2" borderId="19" xfId="7" applyFont="1" applyFill="1" applyBorder="1" applyAlignment="1">
      <alignment wrapText="1"/>
    </xf>
    <xf numFmtId="3" fontId="14" fillId="2" borderId="20" xfId="7" applyNumberFormat="1" applyFont="1" applyFill="1" applyBorder="1" applyAlignment="1" applyProtection="1">
      <alignment wrapText="1"/>
      <protection locked="0"/>
    </xf>
    <xf numFmtId="3" fontId="15" fillId="2" borderId="20" xfId="7" applyNumberFormat="1" applyFont="1" applyFill="1" applyBorder="1" applyAlignment="1" applyProtection="1">
      <alignment wrapText="1"/>
      <protection locked="0"/>
    </xf>
    <xf numFmtId="0" fontId="40" fillId="2" borderId="19" xfId="7" applyFont="1" applyFill="1" applyBorder="1" applyAlignment="1">
      <alignment horizontal="right"/>
    </xf>
    <xf numFmtId="3" fontId="14" fillId="2" borderId="29" xfId="7" applyNumberFormat="1" applyFont="1" applyFill="1" applyBorder="1" applyProtection="1">
      <protection locked="0"/>
    </xf>
    <xf numFmtId="3" fontId="14" fillId="0" borderId="29" xfId="7" applyNumberFormat="1" applyFont="1" applyBorder="1" applyProtection="1">
      <protection locked="0"/>
    </xf>
    <xf numFmtId="3" fontId="3" fillId="2" borderId="29" xfId="7" applyNumberFormat="1" applyFont="1" applyFill="1" applyBorder="1" applyProtection="1">
      <protection locked="0"/>
    </xf>
    <xf numFmtId="3" fontId="6" fillId="0" borderId="18" xfId="0" applyNumberFormat="1" applyFont="1" applyBorder="1"/>
    <xf numFmtId="3" fontId="6" fillId="0" borderId="19" xfId="0" applyNumberFormat="1" applyFont="1" applyBorder="1"/>
    <xf numFmtId="0" fontId="41" fillId="2" borderId="19" xfId="7" applyFont="1" applyFill="1" applyBorder="1" applyAlignment="1">
      <alignment horizontal="left"/>
    </xf>
    <xf numFmtId="0" fontId="38" fillId="2" borderId="19" xfId="7" applyFont="1" applyFill="1" applyBorder="1"/>
    <xf numFmtId="0" fontId="22" fillId="2" borderId="27" xfId="0" applyFont="1" applyFill="1" applyBorder="1" applyAlignment="1">
      <alignment horizontal="right" vertical="top"/>
    </xf>
    <xf numFmtId="0" fontId="22" fillId="2" borderId="25" xfId="0" applyFont="1" applyFill="1" applyBorder="1" applyAlignment="1">
      <alignment horizontal="right" vertical="top"/>
    </xf>
    <xf numFmtId="0" fontId="41" fillId="2" borderId="11" xfId="7" applyFont="1" applyFill="1" applyBorder="1"/>
    <xf numFmtId="3" fontId="42" fillId="2" borderId="1" xfId="7" applyNumberFormat="1" applyFont="1" applyFill="1" applyBorder="1"/>
    <xf numFmtId="0" fontId="38" fillId="2" borderId="13" xfId="7" applyFont="1" applyFill="1" applyBorder="1" applyAlignment="1">
      <alignment horizontal="left" indent="2"/>
    </xf>
    <xf numFmtId="0" fontId="43" fillId="2" borderId="19" xfId="0" applyFont="1" applyFill="1" applyBorder="1" applyAlignment="1">
      <alignment vertical="top" wrapText="1"/>
    </xf>
    <xf numFmtId="0" fontId="38" fillId="2" borderId="19" xfId="7" applyFont="1" applyFill="1" applyBorder="1" applyAlignment="1">
      <alignment wrapText="1"/>
    </xf>
    <xf numFmtId="3" fontId="14" fillId="2" borderId="20" xfId="7" applyNumberFormat="1" applyFont="1" applyFill="1" applyBorder="1" applyProtection="1">
      <protection locked="0"/>
    </xf>
    <xf numFmtId="0" fontId="22" fillId="2" borderId="18" xfId="0" applyFont="1" applyFill="1" applyBorder="1"/>
    <xf numFmtId="0" fontId="38" fillId="2" borderId="19" xfId="7" applyFont="1" applyFill="1" applyBorder="1" applyAlignment="1">
      <alignment horizontal="left" wrapText="1" indent="1"/>
    </xf>
    <xf numFmtId="0" fontId="38" fillId="2" borderId="19" xfId="7" applyFont="1" applyFill="1" applyBorder="1" applyAlignment="1">
      <alignment horizontal="left"/>
    </xf>
    <xf numFmtId="0" fontId="38" fillId="2" borderId="28" xfId="7" applyFont="1" applyFill="1" applyBorder="1"/>
    <xf numFmtId="0" fontId="22" fillId="2" borderId="22" xfId="0" applyFont="1" applyFill="1" applyBorder="1" applyAlignment="1">
      <alignment horizontal="right" vertical="top"/>
    </xf>
    <xf numFmtId="0" fontId="22" fillId="2" borderId="23" xfId="0" applyFont="1" applyFill="1" applyBorder="1" applyAlignment="1">
      <alignment vertical="top"/>
    </xf>
    <xf numFmtId="3" fontId="2" fillId="2" borderId="24" xfId="0" applyNumberFormat="1" applyFont="1" applyFill="1" applyBorder="1" applyAlignment="1" applyProtection="1">
      <alignment vertical="top"/>
      <protection locked="0"/>
    </xf>
    <xf numFmtId="1" fontId="17" fillId="0" borderId="20" xfId="0" applyNumberFormat="1" applyFont="1" applyBorder="1"/>
    <xf numFmtId="0" fontId="22" fillId="3" borderId="25" xfId="0" applyFont="1" applyFill="1" applyBorder="1" applyAlignment="1">
      <alignment horizontal="right" vertical="top"/>
    </xf>
    <xf numFmtId="0" fontId="22" fillId="3" borderId="11" xfId="0" applyFont="1" applyFill="1" applyBorder="1" applyAlignment="1">
      <alignment vertical="top"/>
    </xf>
    <xf numFmtId="3" fontId="2" fillId="3" borderId="1" xfId="0" applyNumberFormat="1" applyFont="1" applyFill="1" applyBorder="1" applyAlignment="1">
      <alignment vertical="top"/>
    </xf>
    <xf numFmtId="0" fontId="5" fillId="11" borderId="1" xfId="0" applyFont="1" applyFill="1" applyBorder="1"/>
    <xf numFmtId="0" fontId="5" fillId="11" borderId="2" xfId="0" applyFont="1" applyFill="1" applyBorder="1"/>
    <xf numFmtId="0" fontId="17" fillId="11" borderId="1" xfId="0" applyFont="1" applyFill="1" applyBorder="1"/>
    <xf numFmtId="0" fontId="22" fillId="0" borderId="18" xfId="0" applyFont="1" applyBorder="1" applyAlignment="1">
      <alignment horizontal="right" vertical="top"/>
    </xf>
    <xf numFmtId="0" fontId="43" fillId="0" borderId="13" xfId="0" applyFont="1" applyBorder="1" applyAlignment="1">
      <alignment vertical="top" wrapText="1"/>
    </xf>
    <xf numFmtId="0" fontId="22" fillId="0" borderId="25" xfId="0" applyFont="1" applyBorder="1" applyAlignment="1">
      <alignment horizontal="right" vertical="top"/>
    </xf>
    <xf numFmtId="0" fontId="22" fillId="0" borderId="11" xfId="0" applyFont="1" applyBorder="1" applyAlignment="1">
      <alignment vertical="top"/>
    </xf>
    <xf numFmtId="3" fontId="3" fillId="2" borderId="1" xfId="0" applyNumberFormat="1" applyFont="1" applyFill="1" applyBorder="1" applyAlignment="1">
      <alignment vertical="top"/>
    </xf>
    <xf numFmtId="3" fontId="16" fillId="0" borderId="1" xfId="0" applyNumberFormat="1" applyFont="1" applyBorder="1"/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vertical="top"/>
    </xf>
    <xf numFmtId="3" fontId="3" fillId="2" borderId="0" xfId="0" applyNumberFormat="1" applyFont="1" applyFill="1" applyAlignment="1">
      <alignment vertical="top"/>
    </xf>
    <xf numFmtId="0" fontId="1" fillId="0" borderId="0" xfId="0" applyFont="1"/>
    <xf numFmtId="3" fontId="3" fillId="0" borderId="0" xfId="0" applyNumberFormat="1" applyFont="1"/>
    <xf numFmtId="3" fontId="44" fillId="0" borderId="0" xfId="0" applyNumberFormat="1" applyFont="1"/>
    <xf numFmtId="0" fontId="27" fillId="0" borderId="0" xfId="0" applyFont="1"/>
    <xf numFmtId="0" fontId="43" fillId="0" borderId="0" xfId="0" applyFont="1" applyAlignment="1">
      <alignment vertical="top"/>
    </xf>
    <xf numFmtId="3" fontId="14" fillId="0" borderId="0" xfId="0" applyNumberFormat="1" applyFont="1"/>
    <xf numFmtId="3" fontId="15" fillId="0" borderId="0" xfId="0" applyNumberFormat="1" applyFont="1"/>
    <xf numFmtId="3" fontId="13" fillId="0" borderId="0" xfId="0" applyNumberFormat="1" applyFont="1"/>
    <xf numFmtId="3" fontId="15" fillId="0" borderId="0" xfId="0" applyNumberFormat="1" applyFont="1" applyAlignment="1">
      <alignment horizontal="centerContinuous"/>
    </xf>
    <xf numFmtId="3" fontId="13" fillId="0" borderId="0" xfId="0" applyNumberFormat="1" applyFont="1" applyAlignment="1">
      <alignment horizontal="centerContinuous"/>
    </xf>
    <xf numFmtId="0" fontId="17" fillId="2" borderId="24" xfId="0" applyFont="1" applyFill="1" applyBorder="1"/>
    <xf numFmtId="3" fontId="3" fillId="0" borderId="4" xfId="0" applyNumberFormat="1" applyFont="1" applyBorder="1" applyAlignment="1">
      <alignment vertical="top"/>
    </xf>
    <xf numFmtId="0" fontId="5" fillId="0" borderId="4" xfId="0" applyFont="1" applyBorder="1"/>
    <xf numFmtId="0" fontId="2" fillId="0" borderId="4" xfId="0" applyFont="1" applyBorder="1"/>
    <xf numFmtId="3" fontId="3" fillId="12" borderId="1" xfId="0" applyNumberFormat="1" applyFont="1" applyFill="1" applyBorder="1" applyAlignment="1">
      <alignment horizontal="left" vertical="top"/>
    </xf>
    <xf numFmtId="3" fontId="5" fillId="12" borderId="1" xfId="0" applyNumberFormat="1" applyFont="1" applyFill="1" applyBorder="1"/>
    <xf numFmtId="3" fontId="16" fillId="12" borderId="1" xfId="0" applyNumberFormat="1" applyFont="1" applyFill="1" applyBorder="1"/>
    <xf numFmtId="3" fontId="6" fillId="12" borderId="1" xfId="0" applyNumberFormat="1" applyFont="1" applyFill="1" applyBorder="1"/>
    <xf numFmtId="0" fontId="33" fillId="12" borderId="25" xfId="0" applyFont="1" applyFill="1" applyBorder="1" applyAlignment="1">
      <alignment horizontal="left" vertical="top" wrapText="1"/>
    </xf>
    <xf numFmtId="0" fontId="33" fillId="12" borderId="11" xfId="0" applyFont="1" applyFill="1" applyBorder="1" applyAlignment="1">
      <alignment vertical="top" wrapText="1"/>
    </xf>
    <xf numFmtId="3" fontId="3" fillId="12" borderId="1" xfId="0" applyNumberFormat="1" applyFont="1" applyFill="1" applyBorder="1" applyAlignment="1">
      <alignment vertical="top"/>
    </xf>
    <xf numFmtId="3" fontId="17" fillId="12" borderId="1" xfId="0" applyNumberFormat="1" applyFont="1" applyFill="1" applyBorder="1"/>
    <xf numFmtId="0" fontId="35" fillId="12" borderId="25" xfId="0" applyFont="1" applyFill="1" applyBorder="1" applyAlignment="1">
      <alignment horizontal="left" vertical="top" wrapText="1"/>
    </xf>
    <xf numFmtId="0" fontId="35" fillId="12" borderId="11" xfId="0" applyFont="1" applyFill="1" applyBorder="1" applyAlignment="1">
      <alignment vertical="top" wrapText="1"/>
    </xf>
    <xf numFmtId="3" fontId="6" fillId="2" borderId="18" xfId="0" applyNumberFormat="1" applyFont="1" applyFill="1" applyBorder="1" applyAlignment="1">
      <alignment vertical="top"/>
    </xf>
    <xf numFmtId="0" fontId="16" fillId="12" borderId="1" xfId="0" applyFont="1" applyFill="1" applyBorder="1"/>
    <xf numFmtId="3" fontId="16" fillId="0" borderId="20" xfId="0" applyNumberFormat="1" applyFont="1" applyBorder="1"/>
    <xf numFmtId="3" fontId="6" fillId="12" borderId="15" xfId="0" applyNumberFormat="1" applyFont="1" applyFill="1" applyBorder="1"/>
    <xf numFmtId="3" fontId="16" fillId="12" borderId="17" xfId="0" applyNumberFormat="1" applyFont="1" applyFill="1" applyBorder="1"/>
    <xf numFmtId="3" fontId="2" fillId="0" borderId="1" xfId="0" applyNumberFormat="1" applyFont="1" applyBorder="1" applyAlignment="1" applyProtection="1">
      <alignment vertical="center"/>
      <protection locked="0"/>
    </xf>
    <xf numFmtId="4" fontId="2" fillId="0" borderId="1" xfId="0" applyNumberFormat="1" applyFont="1" applyBorder="1" applyAlignment="1" applyProtection="1">
      <alignment vertical="center"/>
      <protection locked="0"/>
    </xf>
    <xf numFmtId="3" fontId="2" fillId="0" borderId="1" xfId="0" applyNumberFormat="1" applyFont="1" applyBorder="1" applyAlignment="1">
      <alignment vertical="center"/>
    </xf>
    <xf numFmtId="3" fontId="6" fillId="2" borderId="12" xfId="0" applyNumberFormat="1" applyFont="1" applyFill="1" applyBorder="1"/>
    <xf numFmtId="3" fontId="5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vertical="center"/>
    </xf>
    <xf numFmtId="3" fontId="17" fillId="0" borderId="0" xfId="0" applyNumberFormat="1" applyFont="1"/>
    <xf numFmtId="3" fontId="2" fillId="0" borderId="18" xfId="0" applyNumberFormat="1" applyFont="1" applyBorder="1" applyAlignment="1">
      <alignment vertical="top"/>
    </xf>
    <xf numFmtId="3" fontId="2" fillId="0" borderId="33" xfId="0" applyNumberFormat="1" applyFont="1" applyBorder="1" applyAlignment="1">
      <alignment vertical="top"/>
    </xf>
    <xf numFmtId="3" fontId="17" fillId="2" borderId="26" xfId="0" applyNumberFormat="1" applyFont="1" applyFill="1" applyBorder="1"/>
    <xf numFmtId="0" fontId="22" fillId="0" borderId="27" xfId="0" applyFont="1" applyBorder="1" applyAlignment="1">
      <alignment horizontal="right" vertical="top"/>
    </xf>
    <xf numFmtId="0" fontId="43" fillId="0" borderId="28" xfId="0" applyFont="1" applyBorder="1" applyAlignment="1">
      <alignment vertical="top"/>
    </xf>
    <xf numFmtId="3" fontId="2" fillId="0" borderId="27" xfId="0" applyNumberFormat="1" applyFont="1" applyBorder="1" applyAlignment="1">
      <alignment vertical="top"/>
    </xf>
    <xf numFmtId="3" fontId="2" fillId="0" borderId="34" xfId="0" applyNumberFormat="1" applyFont="1" applyBorder="1" applyAlignment="1">
      <alignment vertical="top"/>
    </xf>
    <xf numFmtId="0" fontId="43" fillId="0" borderId="13" xfId="0" applyFont="1" applyBorder="1" applyAlignment="1">
      <alignment vertical="top"/>
    </xf>
    <xf numFmtId="3" fontId="2" fillId="0" borderId="12" xfId="0" applyNumberFormat="1" applyFont="1" applyBorder="1" applyAlignment="1">
      <alignment vertical="top"/>
    </xf>
    <xf numFmtId="3" fontId="2" fillId="0" borderId="36" xfId="0" applyNumberFormat="1" applyFont="1" applyBorder="1" applyAlignment="1">
      <alignment vertical="top"/>
    </xf>
    <xf numFmtId="3" fontId="5" fillId="2" borderId="36" xfId="0" applyNumberFormat="1" applyFont="1" applyFill="1" applyBorder="1"/>
    <xf numFmtId="3" fontId="17" fillId="2" borderId="32" xfId="0" applyNumberFormat="1" applyFont="1" applyFill="1" applyBorder="1"/>
    <xf numFmtId="3" fontId="3" fillId="0" borderId="20" xfId="0" applyNumberFormat="1" applyFont="1" applyBorder="1" applyAlignment="1">
      <alignment vertical="center"/>
    </xf>
    <xf numFmtId="3" fontId="3" fillId="0" borderId="18" xfId="0" applyNumberFormat="1" applyFont="1" applyBorder="1" applyAlignment="1">
      <alignment vertical="center"/>
    </xf>
    <xf numFmtId="3" fontId="3" fillId="13" borderId="20" xfId="0" applyNumberFormat="1" applyFont="1" applyFill="1" applyBorder="1" applyAlignment="1">
      <alignment vertical="center"/>
    </xf>
    <xf numFmtId="0" fontId="22" fillId="12" borderId="35" xfId="0" applyFont="1" applyFill="1" applyBorder="1" applyAlignment="1">
      <alignment horizontal="right" vertical="top"/>
    </xf>
    <xf numFmtId="0" fontId="22" fillId="12" borderId="1" xfId="0" applyFont="1" applyFill="1" applyBorder="1" applyAlignment="1">
      <alignment vertical="top"/>
    </xf>
    <xf numFmtId="0" fontId="22" fillId="12" borderId="1" xfId="0" applyFont="1" applyFill="1" applyBorder="1" applyAlignment="1">
      <alignment horizontal="right" vertical="top"/>
    </xf>
    <xf numFmtId="3" fontId="2" fillId="5" borderId="20" xfId="0" applyNumberFormat="1" applyFont="1" applyFill="1" applyBorder="1" applyAlignment="1" applyProtection="1">
      <alignment horizontal="right" vertical="center"/>
      <protection locked="0"/>
    </xf>
    <xf numFmtId="3" fontId="2" fillId="5" borderId="20" xfId="0" applyNumberFormat="1" applyFont="1" applyFill="1" applyBorder="1" applyAlignment="1">
      <alignment horizontal="right" vertical="center"/>
    </xf>
    <xf numFmtId="3" fontId="5" fillId="5" borderId="18" xfId="0" applyNumberFormat="1" applyFont="1" applyFill="1" applyBorder="1" applyAlignment="1">
      <alignment vertical="center"/>
    </xf>
    <xf numFmtId="3" fontId="17" fillId="5" borderId="20" xfId="0" applyNumberFormat="1" applyFont="1" applyFill="1" applyBorder="1" applyAlignment="1">
      <alignment vertical="center"/>
    </xf>
    <xf numFmtId="3" fontId="3" fillId="0" borderId="20" xfId="0" applyNumberFormat="1" applyFont="1" applyBorder="1" applyAlignment="1">
      <alignment horizontal="left" vertical="center"/>
    </xf>
    <xf numFmtId="3" fontId="6" fillId="2" borderId="18" xfId="0" applyNumberFormat="1" applyFont="1" applyFill="1" applyBorder="1" applyAlignment="1">
      <alignment vertical="center"/>
    </xf>
    <xf numFmtId="3" fontId="3" fillId="2" borderId="20" xfId="0" applyNumberFormat="1" applyFont="1" applyFill="1" applyBorder="1" applyAlignment="1">
      <alignment vertical="center"/>
    </xf>
    <xf numFmtId="3" fontId="2" fillId="5" borderId="20" xfId="0" applyNumberFormat="1" applyFont="1" applyFill="1" applyBorder="1" applyAlignment="1">
      <alignment horizontal="center" vertical="center"/>
    </xf>
    <xf numFmtId="3" fontId="2" fillId="5" borderId="20" xfId="0" applyNumberFormat="1" applyFont="1" applyFill="1" applyBorder="1" applyAlignment="1">
      <alignment vertical="center"/>
    </xf>
    <xf numFmtId="3" fontId="2" fillId="0" borderId="20" xfId="0" applyNumberFormat="1" applyFont="1" applyBorder="1" applyAlignment="1">
      <alignment horizontal="center" vertical="center"/>
    </xf>
    <xf numFmtId="3" fontId="2" fillId="2" borderId="20" xfId="0" applyNumberFormat="1" applyFont="1" applyFill="1" applyBorder="1" applyAlignment="1">
      <alignment horizontal="center" vertical="center"/>
    </xf>
    <xf numFmtId="3" fontId="5" fillId="2" borderId="18" xfId="0" applyNumberFormat="1" applyFont="1" applyFill="1" applyBorder="1" applyAlignment="1">
      <alignment vertical="center"/>
    </xf>
    <xf numFmtId="0" fontId="17" fillId="2" borderId="20" xfId="0" applyFont="1" applyFill="1" applyBorder="1" applyAlignment="1">
      <alignment vertical="center"/>
    </xf>
    <xf numFmtId="0" fontId="17" fillId="5" borderId="20" xfId="0" applyFont="1" applyFill="1" applyBorder="1" applyAlignment="1">
      <alignment vertical="center"/>
    </xf>
    <xf numFmtId="3" fontId="2" fillId="5" borderId="20" xfId="0" applyNumberFormat="1" applyFont="1" applyFill="1" applyBorder="1" applyAlignment="1" applyProtection="1">
      <alignment vertical="center"/>
      <protection locked="0"/>
    </xf>
    <xf numFmtId="3" fontId="2" fillId="5" borderId="29" xfId="0" applyNumberFormat="1" applyFont="1" applyFill="1" applyBorder="1" applyAlignment="1">
      <alignment horizontal="right" vertical="center"/>
    </xf>
    <xf numFmtId="0" fontId="17" fillId="5" borderId="29" xfId="0" applyFont="1" applyFill="1" applyBorder="1" applyAlignment="1">
      <alignment vertical="center"/>
    </xf>
    <xf numFmtId="3" fontId="3" fillId="0" borderId="14" xfId="0" applyNumberFormat="1" applyFont="1" applyBorder="1" applyAlignment="1">
      <alignment horizontal="left" vertical="center"/>
    </xf>
    <xf numFmtId="3" fontId="5" fillId="2" borderId="12" xfId="0" applyNumberFormat="1" applyFont="1" applyFill="1" applyBorder="1" applyAlignment="1">
      <alignment vertical="center"/>
    </xf>
    <xf numFmtId="0" fontId="17" fillId="0" borderId="14" xfId="0" applyFont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17" fillId="2" borderId="14" xfId="0" applyNumberFormat="1" applyFont="1" applyFill="1" applyBorder="1" applyAlignment="1">
      <alignment vertical="center"/>
    </xf>
    <xf numFmtId="3" fontId="5" fillId="5" borderId="27" xfId="0" applyNumberFormat="1" applyFont="1" applyFill="1" applyBorder="1" applyAlignment="1">
      <alignment vertical="center"/>
    </xf>
    <xf numFmtId="3" fontId="17" fillId="5" borderId="29" xfId="0" applyNumberFormat="1" applyFont="1" applyFill="1" applyBorder="1" applyAlignment="1">
      <alignment vertical="center"/>
    </xf>
    <xf numFmtId="3" fontId="2" fillId="5" borderId="20" xfId="0" applyNumberFormat="1" applyFont="1" applyFill="1" applyBorder="1" applyAlignment="1">
      <alignment horizontal="left" vertical="center"/>
    </xf>
    <xf numFmtId="3" fontId="3" fillId="5" borderId="15" xfId="0" applyNumberFormat="1" applyFont="1" applyFill="1" applyBorder="1"/>
    <xf numFmtId="4" fontId="3" fillId="0" borderId="20" xfId="0" applyNumberFormat="1" applyFont="1" applyBorder="1" applyAlignment="1">
      <alignment horizontal="left" vertical="center"/>
    </xf>
    <xf numFmtId="3" fontId="12" fillId="6" borderId="1" xfId="0" applyNumberFormat="1" applyFont="1" applyFill="1" applyBorder="1" applyAlignment="1">
      <alignment vertical="center"/>
    </xf>
    <xf numFmtId="3" fontId="3" fillId="7" borderId="1" xfId="0" applyNumberFormat="1" applyFont="1" applyFill="1" applyBorder="1" applyAlignment="1">
      <alignment vertical="center"/>
    </xf>
    <xf numFmtId="3" fontId="12" fillId="7" borderId="1" xfId="0" applyNumberFormat="1" applyFont="1" applyFill="1" applyBorder="1" applyAlignment="1">
      <alignment vertical="center"/>
    </xf>
    <xf numFmtId="1" fontId="6" fillId="0" borderId="19" xfId="0" applyNumberFormat="1" applyFont="1" applyBorder="1"/>
    <xf numFmtId="0" fontId="22" fillId="0" borderId="18" xfId="0" applyFont="1" applyBorder="1" applyAlignment="1" applyProtection="1">
      <alignment horizontal="right" vertical="center" wrapText="1"/>
      <protection locked="0"/>
    </xf>
    <xf numFmtId="0" fontId="22" fillId="0" borderId="19" xfId="0" applyFont="1" applyBorder="1" applyAlignment="1" applyProtection="1">
      <alignment vertical="center" wrapText="1"/>
      <protection locked="0"/>
    </xf>
    <xf numFmtId="3" fontId="2" fillId="5" borderId="20" xfId="0" applyNumberFormat="1" applyFont="1" applyFill="1" applyBorder="1" applyAlignment="1" applyProtection="1">
      <alignment horizontal="center" vertical="center"/>
      <protection locked="0"/>
    </xf>
    <xf numFmtId="3" fontId="16" fillId="5" borderId="17" xfId="0" applyNumberFormat="1" applyFont="1" applyFill="1" applyBorder="1" applyAlignment="1">
      <alignment horizontal="right"/>
    </xf>
    <xf numFmtId="3" fontId="12" fillId="4" borderId="2" xfId="0" applyNumberFormat="1" applyFont="1" applyFill="1" applyBorder="1"/>
    <xf numFmtId="3" fontId="3" fillId="5" borderId="38" xfId="0" applyNumberFormat="1" applyFont="1" applyFill="1" applyBorder="1"/>
    <xf numFmtId="3" fontId="3" fillId="0" borderId="21" xfId="0" applyNumberFormat="1" applyFont="1" applyBorder="1" applyAlignment="1">
      <alignment vertical="center"/>
    </xf>
    <xf numFmtId="0" fontId="16" fillId="0" borderId="1" xfId="0" applyFont="1" applyBorder="1" applyAlignment="1">
      <alignment horizontal="center" wrapText="1"/>
    </xf>
    <xf numFmtId="3" fontId="16" fillId="5" borderId="20" xfId="0" applyNumberFormat="1" applyFont="1" applyFill="1" applyBorder="1" applyAlignment="1">
      <alignment horizontal="right"/>
    </xf>
    <xf numFmtId="3" fontId="17" fillId="5" borderId="24" xfId="0" applyNumberFormat="1" applyFont="1" applyFill="1" applyBorder="1"/>
    <xf numFmtId="3" fontId="16" fillId="12" borderId="14" xfId="0" applyNumberFormat="1" applyFont="1" applyFill="1" applyBorder="1"/>
    <xf numFmtId="3" fontId="16" fillId="2" borderId="24" xfId="0" applyNumberFormat="1" applyFont="1" applyFill="1" applyBorder="1"/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center" vertical="top"/>
    </xf>
    <xf numFmtId="3" fontId="3" fillId="0" borderId="3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top" wrapText="1"/>
    </xf>
    <xf numFmtId="3" fontId="3" fillId="0" borderId="37" xfId="0" applyNumberFormat="1" applyFont="1" applyBorder="1" applyAlignment="1">
      <alignment horizontal="center" vertical="top"/>
    </xf>
    <xf numFmtId="0" fontId="22" fillId="0" borderId="5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0" fontId="25" fillId="0" borderId="6" xfId="0" applyFont="1" applyBorder="1" applyAlignment="1">
      <alignment horizontal="left" vertical="top" wrapText="1"/>
    </xf>
    <xf numFmtId="0" fontId="25" fillId="0" borderId="10" xfId="0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center" vertical="center"/>
    </xf>
  </cellXfs>
  <cellStyles count="8">
    <cellStyle name="Hyperlink" xfId="1" builtinId="8"/>
    <cellStyle name="Normal" xfId="0" builtinId="0"/>
    <cellStyle name="Normal 2" xfId="2" xr:uid="{00000000-0005-0000-0000-000002000000}"/>
    <cellStyle name="Normal 3" xfId="3" xr:uid="{800FA26C-7C53-4B92-9E27-7716B1006F06}"/>
    <cellStyle name="Normal 3 2" xfId="5" xr:uid="{F03DDB27-A14E-4922-BB4D-9DB98B338D07}"/>
    <cellStyle name="Normal 4" xfId="4" xr:uid="{74AA6C23-8B97-4C2B-904B-AC153AD90011}"/>
    <cellStyle name="Normal 4 2" xfId="6" xr:uid="{4D1A0A53-74E5-4E86-A188-D505B61FECE7}"/>
    <cellStyle name="Normal_10 forma" xfId="7" xr:uid="{661EAAC5-1F62-49D1-BF14-8180EB7A7B3E}"/>
  </cellStyles>
  <dxfs count="0"/>
  <tableStyles count="0" defaultTableStyle="TableStyleMedium2" defaultPivotStyle="PivotStyleLight16"/>
  <colors>
    <mruColors>
      <color rgb="FFA3F1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BAF7F-DA24-437D-9A1A-B1694C1FF6B8}">
  <sheetPr>
    <pageSetUpPr fitToPage="1"/>
  </sheetPr>
  <dimension ref="A1:P205"/>
  <sheetViews>
    <sheetView tabSelected="1" topLeftCell="A2" zoomScale="90" zoomScaleNormal="90" workbookViewId="0">
      <pane ySplit="7" topLeftCell="A193" activePane="bottomLeft" state="frozen"/>
      <selection activeCell="A2" sqref="A2"/>
      <selection pane="bottomLeft" activeCell="A4" sqref="A4:L4"/>
    </sheetView>
  </sheetViews>
  <sheetFormatPr defaultColWidth="11.44140625" defaultRowHeight="13.2" outlineLevelRow="1" outlineLevelCol="1" x14ac:dyDescent="0.25"/>
  <cols>
    <col min="1" max="1" width="9.88671875" style="178" customWidth="1"/>
    <col min="2" max="2" width="30.33203125" style="179" customWidth="1"/>
    <col min="3" max="4" width="11.5546875" style="5" customWidth="1" outlineLevel="1"/>
    <col min="5" max="5" width="10.44140625" style="5" customWidth="1" outlineLevel="1"/>
    <col min="6" max="6" width="11.5546875" style="5" customWidth="1" outlineLevel="1"/>
    <col min="7" max="7" width="10.44140625" style="5" customWidth="1"/>
    <col min="8" max="8" width="11.109375" style="5" customWidth="1"/>
    <col min="9" max="9" width="11.5546875" style="5" customWidth="1"/>
    <col min="10" max="10" width="9.6640625" style="5" customWidth="1"/>
    <col min="11" max="11" width="12" style="6" customWidth="1"/>
    <col min="12" max="12" width="12.33203125" style="6" customWidth="1"/>
    <col min="13" max="13" width="12.33203125" style="15" hidden="1" customWidth="1"/>
    <col min="14" max="14" width="12.33203125" style="7" hidden="1" customWidth="1"/>
    <col min="15" max="15" width="14.33203125" style="7" customWidth="1"/>
    <col min="16" max="16384" width="11.44140625" style="7"/>
  </cols>
  <sheetData>
    <row r="1" spans="1:15" hidden="1" x14ac:dyDescent="0.25">
      <c r="A1" s="3"/>
      <c r="B1" s="4"/>
      <c r="K1" s="278" t="s">
        <v>170</v>
      </c>
      <c r="L1" s="278"/>
    </row>
    <row r="2" spans="1:15" ht="24.75" customHeight="1" x14ac:dyDescent="0.25">
      <c r="A2" s="3"/>
      <c r="B2" s="4"/>
      <c r="C2" s="8"/>
      <c r="D2" s="8"/>
      <c r="E2" s="8"/>
      <c r="F2" s="8"/>
      <c r="G2" s="8"/>
      <c r="H2" s="8"/>
      <c r="I2" s="8"/>
      <c r="K2" s="278"/>
      <c r="L2" s="278"/>
    </row>
    <row r="3" spans="1:15" x14ac:dyDescent="0.25">
      <c r="A3" s="3"/>
      <c r="B3" s="4"/>
      <c r="C3" s="8"/>
      <c r="D3" s="8"/>
      <c r="E3" s="9"/>
      <c r="F3" s="8"/>
      <c r="G3" s="8"/>
      <c r="H3" s="8"/>
      <c r="I3" s="8"/>
      <c r="K3" s="278"/>
      <c r="L3" s="278"/>
      <c r="M3" s="100"/>
    </row>
    <row r="4" spans="1:15" ht="15.6" x14ac:dyDescent="0.25">
      <c r="A4" s="279" t="s">
        <v>3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</row>
    <row r="5" spans="1:15" ht="15" customHeight="1" x14ac:dyDescent="0.25">
      <c r="A5" s="279" t="s">
        <v>4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</row>
    <row r="6" spans="1:15" ht="10.5" hidden="1" customHeight="1" x14ac:dyDescent="0.25">
      <c r="A6" s="10"/>
      <c r="B6" s="11"/>
      <c r="C6" s="12"/>
      <c r="D6" s="12"/>
      <c r="E6" s="12"/>
      <c r="F6" s="12"/>
      <c r="G6" s="12"/>
      <c r="H6" s="12"/>
      <c r="I6" s="12"/>
      <c r="J6" s="12"/>
      <c r="K6" s="13"/>
      <c r="L6" s="13"/>
    </row>
    <row r="7" spans="1:15" s="16" customFormat="1" ht="39" customHeight="1" x14ac:dyDescent="0.25">
      <c r="A7" s="286" t="s">
        <v>5</v>
      </c>
      <c r="B7" s="288"/>
      <c r="C7" s="290" t="s">
        <v>0</v>
      </c>
      <c r="D7" s="290"/>
      <c r="E7" s="282" t="s">
        <v>1</v>
      </c>
      <c r="F7" s="283"/>
      <c r="G7" s="280" t="s">
        <v>6</v>
      </c>
      <c r="H7" s="281"/>
      <c r="I7" s="280" t="s">
        <v>2</v>
      </c>
      <c r="J7" s="281"/>
      <c r="K7" s="282" t="s">
        <v>7</v>
      </c>
      <c r="L7" s="283"/>
      <c r="M7" s="284" t="s">
        <v>169</v>
      </c>
      <c r="N7" s="285"/>
      <c r="O7" s="273" t="s">
        <v>8</v>
      </c>
    </row>
    <row r="8" spans="1:15" s="16" customFormat="1" ht="16.5" customHeight="1" x14ac:dyDescent="0.25">
      <c r="A8" s="287"/>
      <c r="B8" s="289"/>
      <c r="C8" s="17" t="s">
        <v>9</v>
      </c>
      <c r="D8" s="18" t="s">
        <v>10</v>
      </c>
      <c r="E8" s="17" t="s">
        <v>9</v>
      </c>
      <c r="F8" s="18" t="s">
        <v>10</v>
      </c>
      <c r="G8" s="17" t="s">
        <v>9</v>
      </c>
      <c r="H8" s="18" t="s">
        <v>10</v>
      </c>
      <c r="I8" s="17" t="s">
        <v>9</v>
      </c>
      <c r="J8" s="18" t="s">
        <v>10</v>
      </c>
      <c r="K8" s="17" t="s">
        <v>9</v>
      </c>
      <c r="L8" s="18" t="s">
        <v>10</v>
      </c>
      <c r="M8" s="17" t="s">
        <v>9</v>
      </c>
      <c r="N8" s="17" t="s">
        <v>10</v>
      </c>
      <c r="O8" s="18" t="s">
        <v>11</v>
      </c>
    </row>
    <row r="9" spans="1:15" s="16" customFormat="1" outlineLevel="1" x14ac:dyDescent="0.25">
      <c r="A9" s="19"/>
      <c r="B9" s="20" t="s">
        <v>12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2"/>
      <c r="N9" s="23"/>
      <c r="O9" s="24"/>
    </row>
    <row r="10" spans="1:15" s="29" customFormat="1" ht="13.8" outlineLevel="1" x14ac:dyDescent="0.25">
      <c r="A10" s="25"/>
      <c r="B10" s="26" t="s">
        <v>13</v>
      </c>
      <c r="C10" s="27">
        <f t="shared" ref="C10:J10" si="0">C11+C12+C13</f>
        <v>3060749.05</v>
      </c>
      <c r="D10" s="27">
        <f t="shared" si="0"/>
        <v>3146441.75</v>
      </c>
      <c r="E10" s="27">
        <f t="shared" si="0"/>
        <v>3048067.4</v>
      </c>
      <c r="F10" s="27">
        <f t="shared" si="0"/>
        <v>3223344.04</v>
      </c>
      <c r="G10" s="27">
        <f t="shared" si="0"/>
        <v>3048067.4</v>
      </c>
      <c r="H10" s="27">
        <f t="shared" si="0"/>
        <v>3121184.31</v>
      </c>
      <c r="I10" s="27">
        <f t="shared" si="0"/>
        <v>3048067.4</v>
      </c>
      <c r="J10" s="27">
        <f t="shared" si="0"/>
        <v>2671032.5699999998</v>
      </c>
      <c r="K10" s="27">
        <f>K11+K12+K13</f>
        <v>12204951.25</v>
      </c>
      <c r="L10" s="27">
        <f>L11+L12+L13</f>
        <v>12162002.67</v>
      </c>
      <c r="M10" s="28">
        <f>C10+E10+G10+I10</f>
        <v>12204951.25</v>
      </c>
      <c r="N10" s="270">
        <f>D10+F10+H10+J10</f>
        <v>12162002.67</v>
      </c>
      <c r="O10" s="231">
        <f>M10-N10</f>
        <v>42948.580000000075</v>
      </c>
    </row>
    <row r="11" spans="1:15" ht="15" customHeight="1" outlineLevel="1" x14ac:dyDescent="0.25">
      <c r="A11" s="30">
        <v>21710</v>
      </c>
      <c r="B11" s="31" t="s">
        <v>14</v>
      </c>
      <c r="C11" s="32">
        <v>3023249.05</v>
      </c>
      <c r="D11" s="32">
        <v>3024250</v>
      </c>
      <c r="E11" s="32">
        <v>3010567.4</v>
      </c>
      <c r="F11" s="32">
        <v>3138652</v>
      </c>
      <c r="G11" s="32">
        <v>3010567.4</v>
      </c>
      <c r="H11" s="32">
        <v>3009567</v>
      </c>
      <c r="I11" s="32">
        <v>3010567.4</v>
      </c>
      <c r="J11" s="32">
        <v>2546087.5299999998</v>
      </c>
      <c r="K11" s="32">
        <f>C11+E11+G11+I11</f>
        <v>12054951.25</v>
      </c>
      <c r="L11" s="32">
        <f>D11+F11+H11+J11</f>
        <v>11718556.529999999</v>
      </c>
      <c r="M11" s="260">
        <f>C11+E11+G11+I11</f>
        <v>12054951.25</v>
      </c>
      <c r="N11" s="271">
        <f>D11+F11+H11+J11</f>
        <v>11718556.529999999</v>
      </c>
      <c r="O11" s="269">
        <f>M11-N11</f>
        <v>336394.72000000067</v>
      </c>
    </row>
    <row r="12" spans="1:15" outlineLevel="1" x14ac:dyDescent="0.25">
      <c r="A12" s="30">
        <v>21499</v>
      </c>
      <c r="B12" s="31" t="s">
        <v>15</v>
      </c>
      <c r="C12" s="32"/>
      <c r="D12" s="32"/>
      <c r="E12" s="32"/>
      <c r="F12" s="32"/>
      <c r="G12" s="32"/>
      <c r="H12" s="32"/>
      <c r="I12" s="32"/>
      <c r="J12" s="32">
        <v>32600</v>
      </c>
      <c r="K12" s="32">
        <f>C12+E12+G12+I12</f>
        <v>0</v>
      </c>
      <c r="L12" s="32">
        <f>D12+F12+H12+J12</f>
        <v>32600</v>
      </c>
      <c r="M12" s="36">
        <f>I12</f>
        <v>0</v>
      </c>
      <c r="N12" s="37">
        <f>J12</f>
        <v>32600</v>
      </c>
      <c r="O12" s="274">
        <f>M12-N12</f>
        <v>-32600</v>
      </c>
    </row>
    <row r="13" spans="1:15" ht="22.8" outlineLevel="1" x14ac:dyDescent="0.25">
      <c r="A13" s="30"/>
      <c r="B13" s="33" t="s">
        <v>16</v>
      </c>
      <c r="C13" s="229">
        <f t="shared" ref="C13:J13" si="1">SUM(C14:C16)</f>
        <v>37500</v>
      </c>
      <c r="D13" s="229">
        <f t="shared" si="1"/>
        <v>122191.75</v>
      </c>
      <c r="E13" s="229">
        <f t="shared" si="1"/>
        <v>37500</v>
      </c>
      <c r="F13" s="229">
        <f t="shared" si="1"/>
        <v>84692.04</v>
      </c>
      <c r="G13" s="229">
        <f t="shared" si="1"/>
        <v>37500</v>
      </c>
      <c r="H13" s="229">
        <f t="shared" si="1"/>
        <v>111617.31</v>
      </c>
      <c r="I13" s="229">
        <f t="shared" si="1"/>
        <v>37500</v>
      </c>
      <c r="J13" s="229">
        <f t="shared" si="1"/>
        <v>92345.04</v>
      </c>
      <c r="K13" s="229">
        <f>SUM(K14:K16)</f>
        <v>150000</v>
      </c>
      <c r="L13" s="229">
        <f>SUM(L14:L16)</f>
        <v>410846.14</v>
      </c>
      <c r="M13" s="230">
        <f>SUM(M14:M16)</f>
        <v>150000</v>
      </c>
      <c r="N13" s="272">
        <f>SUM(N14:N16)</f>
        <v>410846.14</v>
      </c>
      <c r="O13" s="229">
        <f>M13-N13</f>
        <v>-260846.14</v>
      </c>
    </row>
    <row r="14" spans="1:15" outlineLevel="1" x14ac:dyDescent="0.25">
      <c r="A14" s="34">
        <v>214992</v>
      </c>
      <c r="B14" s="33" t="s">
        <v>17</v>
      </c>
      <c r="C14" s="35"/>
      <c r="D14" s="35"/>
      <c r="E14" s="35"/>
      <c r="F14" s="35"/>
      <c r="G14" s="35"/>
      <c r="H14" s="35"/>
      <c r="I14" s="35"/>
      <c r="J14" s="35"/>
      <c r="K14" s="35">
        <f>C14+E14+G14+I14</f>
        <v>0</v>
      </c>
      <c r="L14" s="35">
        <f>D14+F14+H14+J14</f>
        <v>0</v>
      </c>
      <c r="M14" s="36">
        <f>C14</f>
        <v>0</v>
      </c>
      <c r="N14" s="37">
        <f>D14</f>
        <v>0</v>
      </c>
      <c r="O14" s="38">
        <f>M14-N14</f>
        <v>0</v>
      </c>
    </row>
    <row r="15" spans="1:15" s="16" customFormat="1" outlineLevel="1" x14ac:dyDescent="0.25">
      <c r="A15" s="34">
        <v>214991</v>
      </c>
      <c r="B15" s="33" t="s">
        <v>18</v>
      </c>
      <c r="C15" s="35">
        <v>9000</v>
      </c>
      <c r="D15" s="35">
        <v>13009.48</v>
      </c>
      <c r="E15" s="35">
        <v>9000</v>
      </c>
      <c r="F15" s="35">
        <v>14334.67</v>
      </c>
      <c r="G15" s="35">
        <v>9000</v>
      </c>
      <c r="H15" s="35">
        <v>9191.5499999999993</v>
      </c>
      <c r="I15" s="35">
        <v>9000</v>
      </c>
      <c r="J15" s="35">
        <v>21170.01</v>
      </c>
      <c r="K15" s="35">
        <f>C15+E15+G15+I15</f>
        <v>36000</v>
      </c>
      <c r="L15" s="35">
        <f t="shared" ref="L15:L16" si="2">D15+F15+H15+J15</f>
        <v>57705.709999999992</v>
      </c>
      <c r="M15" s="36">
        <f t="shared" ref="M15:M26" si="3">C15+E15+G15+I15</f>
        <v>36000</v>
      </c>
      <c r="N15" s="37">
        <f t="shared" ref="N15:N26" si="4">D15+F15+H15+J15</f>
        <v>57705.709999999992</v>
      </c>
      <c r="O15" s="38">
        <f t="shared" ref="O15:O78" si="5">M15-N15</f>
        <v>-21705.709999999992</v>
      </c>
    </row>
    <row r="16" spans="1:15" outlineLevel="1" x14ac:dyDescent="0.25">
      <c r="A16" s="39">
        <v>214993</v>
      </c>
      <c r="B16" s="40" t="s">
        <v>19</v>
      </c>
      <c r="C16" s="41">
        <v>28500</v>
      </c>
      <c r="D16" s="41">
        <v>109182.27</v>
      </c>
      <c r="E16" s="41">
        <v>28500</v>
      </c>
      <c r="F16" s="41">
        <v>70357.37</v>
      </c>
      <c r="G16" s="41">
        <v>28500</v>
      </c>
      <c r="H16" s="41">
        <v>102425.76</v>
      </c>
      <c r="I16" s="41">
        <v>28500</v>
      </c>
      <c r="J16" s="41">
        <v>71175.03</v>
      </c>
      <c r="K16" s="35">
        <f t="shared" ref="K16" si="6">C16+E16+G16+I16</f>
        <v>114000</v>
      </c>
      <c r="L16" s="35">
        <f t="shared" si="2"/>
        <v>353140.43000000005</v>
      </c>
      <c r="M16" s="36">
        <f t="shared" si="3"/>
        <v>114000</v>
      </c>
      <c r="N16" s="37">
        <f t="shared" si="4"/>
        <v>353140.43000000005</v>
      </c>
      <c r="O16" s="275">
        <f t="shared" si="5"/>
        <v>-239140.43000000005</v>
      </c>
    </row>
    <row r="17" spans="1:15" s="47" customFormat="1" ht="13.8" outlineLevel="1" x14ac:dyDescent="0.25">
      <c r="A17" s="42"/>
      <c r="B17" s="43" t="s">
        <v>20</v>
      </c>
      <c r="C17" s="44">
        <f t="shared" ref="C17:J17" si="7">C18+C110</f>
        <v>3060749</v>
      </c>
      <c r="D17" s="44">
        <f t="shared" si="7"/>
        <v>2626282.5699999998</v>
      </c>
      <c r="E17" s="44">
        <f t="shared" si="7"/>
        <v>3048067</v>
      </c>
      <c r="F17" s="44">
        <f t="shared" si="7"/>
        <v>2641666.2600000002</v>
      </c>
      <c r="G17" s="44">
        <f t="shared" si="7"/>
        <v>3048067.4000000004</v>
      </c>
      <c r="H17" s="44">
        <f t="shared" si="7"/>
        <v>3088202.9</v>
      </c>
      <c r="I17" s="44">
        <f t="shared" si="7"/>
        <v>3048067</v>
      </c>
      <c r="J17" s="44">
        <f t="shared" si="7"/>
        <v>3681060.4199999995</v>
      </c>
      <c r="K17" s="44">
        <f>K18+K110</f>
        <v>12204950.4</v>
      </c>
      <c r="L17" s="44">
        <f>L18+L110</f>
        <v>12037212.15</v>
      </c>
      <c r="M17" s="45">
        <f t="shared" si="3"/>
        <v>12204950.4</v>
      </c>
      <c r="N17" s="45">
        <f t="shared" si="4"/>
        <v>12037212.15</v>
      </c>
      <c r="O17" s="46">
        <f t="shared" si="5"/>
        <v>167738.25</v>
      </c>
    </row>
    <row r="18" spans="1:15" s="47" customFormat="1" ht="22.8" outlineLevel="1" x14ac:dyDescent="0.25">
      <c r="A18" s="48" t="s">
        <v>21</v>
      </c>
      <c r="B18" s="49" t="s">
        <v>22</v>
      </c>
      <c r="C18" s="262">
        <f t="shared" ref="C18:J18" si="8">C19+C107</f>
        <v>2779953</v>
      </c>
      <c r="D18" s="262">
        <f t="shared" si="8"/>
        <v>2562881.7199999997</v>
      </c>
      <c r="E18" s="262">
        <f t="shared" si="8"/>
        <v>2752728</v>
      </c>
      <c r="F18" s="262">
        <f t="shared" si="8"/>
        <v>2589441.79</v>
      </c>
      <c r="G18" s="262">
        <f t="shared" si="8"/>
        <v>2718952.4000000004</v>
      </c>
      <c r="H18" s="262">
        <f t="shared" si="8"/>
        <v>2966534.27</v>
      </c>
      <c r="I18" s="262">
        <f t="shared" si="8"/>
        <v>2747822</v>
      </c>
      <c r="J18" s="262">
        <f t="shared" si="8"/>
        <v>3209998.3699999996</v>
      </c>
      <c r="K18" s="262">
        <f>K19+K107</f>
        <v>10999455.4</v>
      </c>
      <c r="L18" s="262">
        <f>L19+L107</f>
        <v>11328856.15</v>
      </c>
      <c r="M18" s="264">
        <f t="shared" si="3"/>
        <v>10999455.4</v>
      </c>
      <c r="N18" s="264">
        <f t="shared" si="4"/>
        <v>11328856.149999999</v>
      </c>
      <c r="O18" s="263">
        <f t="shared" si="5"/>
        <v>-329400.74999999814</v>
      </c>
    </row>
    <row r="19" spans="1:15" s="47" customFormat="1" ht="13.8" outlineLevel="1" x14ac:dyDescent="0.25">
      <c r="A19" s="48" t="s">
        <v>23</v>
      </c>
      <c r="B19" s="49" t="s">
        <v>24</v>
      </c>
      <c r="C19" s="262">
        <f t="shared" ref="C19:J19" si="9">C20+C40</f>
        <v>2779953</v>
      </c>
      <c r="D19" s="262">
        <f t="shared" si="9"/>
        <v>2562881.7199999997</v>
      </c>
      <c r="E19" s="262">
        <f t="shared" si="9"/>
        <v>2752728</v>
      </c>
      <c r="F19" s="262">
        <f t="shared" si="9"/>
        <v>2589441.79</v>
      </c>
      <c r="G19" s="262">
        <f t="shared" si="9"/>
        <v>2718952.4000000004</v>
      </c>
      <c r="H19" s="262">
        <f t="shared" si="9"/>
        <v>2966534.27</v>
      </c>
      <c r="I19" s="262">
        <f t="shared" si="9"/>
        <v>2747822</v>
      </c>
      <c r="J19" s="262">
        <f t="shared" si="9"/>
        <v>3209998.3699999996</v>
      </c>
      <c r="K19" s="262">
        <f>K20+K40</f>
        <v>10999455.4</v>
      </c>
      <c r="L19" s="262">
        <f>L20+L40</f>
        <v>11328856.15</v>
      </c>
      <c r="M19" s="264">
        <f t="shared" si="3"/>
        <v>10999455.4</v>
      </c>
      <c r="N19" s="264">
        <f t="shared" si="4"/>
        <v>11328856.149999999</v>
      </c>
      <c r="O19" s="263">
        <f>M19-N19</f>
        <v>-329400.74999999814</v>
      </c>
    </row>
    <row r="20" spans="1:15" outlineLevel="1" x14ac:dyDescent="0.25">
      <c r="A20" s="199">
        <v>1000</v>
      </c>
      <c r="B20" s="200" t="s">
        <v>25</v>
      </c>
      <c r="C20" s="201">
        <f t="shared" ref="C20:J20" si="10">C21+C34</f>
        <v>1793863</v>
      </c>
      <c r="D20" s="201">
        <f t="shared" si="10"/>
        <v>1524718.38</v>
      </c>
      <c r="E20" s="201">
        <f t="shared" si="10"/>
        <v>1729267</v>
      </c>
      <c r="F20" s="201">
        <f t="shared" si="10"/>
        <v>1722945.27</v>
      </c>
      <c r="G20" s="201">
        <f t="shared" si="10"/>
        <v>1756578.4000000001</v>
      </c>
      <c r="H20" s="201">
        <f t="shared" si="10"/>
        <v>1879193.48</v>
      </c>
      <c r="I20" s="201">
        <f t="shared" si="10"/>
        <v>1817071</v>
      </c>
      <c r="J20" s="201">
        <f t="shared" si="10"/>
        <v>1935587.8099999998</v>
      </c>
      <c r="K20" s="201">
        <f>K21+K34</f>
        <v>7096779.4000000004</v>
      </c>
      <c r="L20" s="201">
        <f>L21+L34</f>
        <v>7062444.9399999995</v>
      </c>
      <c r="M20" s="208">
        <f t="shared" si="3"/>
        <v>7096779.4000000004</v>
      </c>
      <c r="N20" s="208">
        <f t="shared" si="4"/>
        <v>7062444.9399999995</v>
      </c>
      <c r="O20" s="209">
        <f t="shared" si="5"/>
        <v>34334.460000000894</v>
      </c>
    </row>
    <row r="21" spans="1:15" outlineLevel="1" x14ac:dyDescent="0.25">
      <c r="A21" s="50">
        <v>1100</v>
      </c>
      <c r="B21" s="31" t="s">
        <v>26</v>
      </c>
      <c r="C21" s="51">
        <f t="shared" ref="C21:J21" si="11">C22+C24+C32+C33</f>
        <v>1437769</v>
      </c>
      <c r="D21" s="51">
        <f t="shared" si="11"/>
        <v>1215511.0899999999</v>
      </c>
      <c r="E21" s="51">
        <f t="shared" si="11"/>
        <v>1388868</v>
      </c>
      <c r="F21" s="51">
        <f t="shared" si="11"/>
        <v>1392381.03</v>
      </c>
      <c r="G21" s="51">
        <f t="shared" si="11"/>
        <v>1408598.58</v>
      </c>
      <c r="H21" s="51">
        <f t="shared" si="11"/>
        <v>1531169.77</v>
      </c>
      <c r="I21" s="51">
        <f t="shared" si="11"/>
        <v>1458052</v>
      </c>
      <c r="J21" s="51">
        <f t="shared" si="11"/>
        <v>1620623.91</v>
      </c>
      <c r="K21" s="51">
        <f>K22+K24+K32+K33</f>
        <v>5693287.5800000001</v>
      </c>
      <c r="L21" s="51">
        <f>L22+L24+L32+L33</f>
        <v>5759685.7999999998</v>
      </c>
      <c r="M21" s="146">
        <f t="shared" si="3"/>
        <v>5693287.5800000001</v>
      </c>
      <c r="N21" s="146">
        <f t="shared" si="4"/>
        <v>5759685.7999999998</v>
      </c>
      <c r="O21" s="207">
        <f t="shared" si="5"/>
        <v>-66398.219999999739</v>
      </c>
    </row>
    <row r="22" spans="1:15" ht="12.75" customHeight="1" outlineLevel="1" x14ac:dyDescent="0.25">
      <c r="A22" s="54">
        <v>1110</v>
      </c>
      <c r="B22" s="33" t="s">
        <v>27</v>
      </c>
      <c r="C22" s="55">
        <f t="shared" ref="C22:J22" si="12">C23</f>
        <v>1117029</v>
      </c>
      <c r="D22" s="55">
        <f t="shared" si="12"/>
        <v>1020088.63</v>
      </c>
      <c r="E22" s="55">
        <f t="shared" si="12"/>
        <v>1117029</v>
      </c>
      <c r="F22" s="55">
        <f t="shared" si="12"/>
        <v>1010763.59</v>
      </c>
      <c r="G22" s="55">
        <f t="shared" si="12"/>
        <v>1117029.58</v>
      </c>
      <c r="H22" s="55">
        <f t="shared" si="12"/>
        <v>1136129.3600000001</v>
      </c>
      <c r="I22" s="55">
        <f t="shared" si="12"/>
        <v>1117030</v>
      </c>
      <c r="J22" s="55">
        <f t="shared" si="12"/>
        <v>1130880.76</v>
      </c>
      <c r="K22" s="55">
        <f>K23</f>
        <v>4468117.58</v>
      </c>
      <c r="L22" s="55">
        <f>L23</f>
        <v>4297862.34</v>
      </c>
      <c r="M22" s="52">
        <f t="shared" si="3"/>
        <v>4468117.58</v>
      </c>
      <c r="N22" s="52">
        <f t="shared" si="4"/>
        <v>4297862.34</v>
      </c>
      <c r="O22" s="53">
        <f t="shared" si="5"/>
        <v>170255.24000000022</v>
      </c>
    </row>
    <row r="23" spans="1:15" s="16" customFormat="1" ht="12.75" customHeight="1" outlineLevel="1" x14ac:dyDescent="0.25">
      <c r="A23" s="56">
        <v>1119</v>
      </c>
      <c r="B23" s="57" t="s">
        <v>28</v>
      </c>
      <c r="C23" s="35">
        <v>1117029</v>
      </c>
      <c r="D23" s="35">
        <v>1020088.63</v>
      </c>
      <c r="E23" s="35">
        <v>1117029</v>
      </c>
      <c r="F23" s="35">
        <v>1010763.59</v>
      </c>
      <c r="G23" s="35">
        <v>1117029.58</v>
      </c>
      <c r="H23" s="35">
        <v>1136129.3600000001</v>
      </c>
      <c r="I23" s="35">
        <v>1117030</v>
      </c>
      <c r="J23" s="35">
        <v>1130880.76</v>
      </c>
      <c r="K23" s="58">
        <f>C23+E23+G23+I23</f>
        <v>4468117.58</v>
      </c>
      <c r="L23" s="58">
        <f>D23+F23+H23+J23</f>
        <v>4297862.34</v>
      </c>
      <c r="M23" s="59">
        <f t="shared" si="3"/>
        <v>4468117.58</v>
      </c>
      <c r="N23" s="59">
        <f t="shared" si="4"/>
        <v>4297862.34</v>
      </c>
      <c r="O23" s="38">
        <f t="shared" si="5"/>
        <v>170255.24000000022</v>
      </c>
    </row>
    <row r="24" spans="1:15" s="60" customFormat="1" ht="12.75" customHeight="1" outlineLevel="1" x14ac:dyDescent="0.25">
      <c r="A24" s="54">
        <v>1140</v>
      </c>
      <c r="B24" s="33" t="s">
        <v>29</v>
      </c>
      <c r="C24" s="55">
        <f t="shared" ref="C24:J24" si="13">SUM(C25:C31)</f>
        <v>219739</v>
      </c>
      <c r="D24" s="55">
        <f t="shared" si="13"/>
        <v>85532.58</v>
      </c>
      <c r="E24" s="55">
        <f t="shared" si="13"/>
        <v>160838</v>
      </c>
      <c r="F24" s="55">
        <f t="shared" si="13"/>
        <v>222876.42</v>
      </c>
      <c r="G24" s="55">
        <f t="shared" si="13"/>
        <v>170490</v>
      </c>
      <c r="H24" s="55">
        <f t="shared" si="13"/>
        <v>250240.17</v>
      </c>
      <c r="I24" s="55">
        <f t="shared" si="13"/>
        <v>230021</v>
      </c>
      <c r="J24" s="55">
        <f t="shared" si="13"/>
        <v>247600.44999999998</v>
      </c>
      <c r="K24" s="55">
        <f>SUM(K25:K31)</f>
        <v>781088</v>
      </c>
      <c r="L24" s="55">
        <f>SUM(L25:L31)</f>
        <v>806249.62</v>
      </c>
      <c r="M24" s="74">
        <f t="shared" si="3"/>
        <v>781088</v>
      </c>
      <c r="N24" s="74">
        <f t="shared" si="4"/>
        <v>806249.62</v>
      </c>
      <c r="O24" s="53">
        <f t="shared" si="5"/>
        <v>-25161.619999999995</v>
      </c>
    </row>
    <row r="25" spans="1:15" s="60" customFormat="1" ht="12.75" customHeight="1" outlineLevel="1" x14ac:dyDescent="0.25">
      <c r="A25" s="56">
        <v>1141</v>
      </c>
      <c r="B25" s="33" t="s">
        <v>30</v>
      </c>
      <c r="C25" s="58">
        <v>11250</v>
      </c>
      <c r="D25" s="35">
        <v>11112.31</v>
      </c>
      <c r="E25" s="58">
        <v>11250</v>
      </c>
      <c r="F25" s="35">
        <v>10692.84</v>
      </c>
      <c r="G25" s="58">
        <v>11250</v>
      </c>
      <c r="H25" s="35">
        <v>12349.82</v>
      </c>
      <c r="I25" s="58">
        <v>11250</v>
      </c>
      <c r="J25" s="35">
        <v>12199.26</v>
      </c>
      <c r="K25" s="58">
        <f>C25+E25+G25+I25</f>
        <v>45000</v>
      </c>
      <c r="L25" s="58">
        <f>D25+F25+H25+J25</f>
        <v>46354.23</v>
      </c>
      <c r="M25" s="59">
        <f t="shared" si="3"/>
        <v>45000</v>
      </c>
      <c r="N25" s="59">
        <f t="shared" si="4"/>
        <v>46354.23</v>
      </c>
      <c r="O25" s="38">
        <f t="shared" si="5"/>
        <v>-1354.2300000000032</v>
      </c>
    </row>
    <row r="26" spans="1:15" s="60" customFormat="1" ht="12.75" customHeight="1" outlineLevel="1" x14ac:dyDescent="0.25">
      <c r="A26" s="56">
        <v>1142</v>
      </c>
      <c r="B26" s="33" t="s">
        <v>31</v>
      </c>
      <c r="C26" s="58">
        <v>11250</v>
      </c>
      <c r="D26" s="35">
        <v>2276.2399999999998</v>
      </c>
      <c r="E26" s="58">
        <v>11250</v>
      </c>
      <c r="F26" s="35">
        <v>25706.639999999999</v>
      </c>
      <c r="G26" s="58">
        <v>11250</v>
      </c>
      <c r="H26" s="35">
        <v>12438.03</v>
      </c>
      <c r="I26" s="58">
        <v>11250</v>
      </c>
      <c r="J26" s="35">
        <v>21028.33</v>
      </c>
      <c r="K26" s="58">
        <f t="shared" ref="K26:L33" si="14">C26+E26+G26+I26</f>
        <v>45000</v>
      </c>
      <c r="L26" s="58">
        <f t="shared" si="14"/>
        <v>61449.24</v>
      </c>
      <c r="M26" s="59">
        <f t="shared" si="3"/>
        <v>45000</v>
      </c>
      <c r="N26" s="59">
        <f t="shared" si="4"/>
        <v>61449.24</v>
      </c>
      <c r="O26" s="38">
        <f t="shared" si="5"/>
        <v>-16449.239999999998</v>
      </c>
    </row>
    <row r="27" spans="1:15" s="65" customFormat="1" ht="22.8" outlineLevel="1" x14ac:dyDescent="0.25">
      <c r="A27" s="61">
        <v>1145</v>
      </c>
      <c r="B27" s="62" t="s">
        <v>32</v>
      </c>
      <c r="C27" s="63"/>
      <c r="D27" s="64"/>
      <c r="E27" s="63"/>
      <c r="F27" s="64"/>
      <c r="G27" s="63"/>
      <c r="H27" s="64"/>
      <c r="I27" s="63"/>
      <c r="J27" s="64"/>
      <c r="K27" s="58">
        <f t="shared" si="14"/>
        <v>0</v>
      </c>
      <c r="L27" s="58">
        <f t="shared" si="14"/>
        <v>0</v>
      </c>
      <c r="M27" s="59">
        <f t="shared" ref="M27:M33" si="15">C27+E27+G27</f>
        <v>0</v>
      </c>
      <c r="N27" s="59">
        <f t="shared" ref="N27:N33" si="16">D27+F27+H27</f>
        <v>0</v>
      </c>
      <c r="O27" s="38">
        <f t="shared" si="5"/>
        <v>0</v>
      </c>
    </row>
    <row r="28" spans="1:15" s="65" customFormat="1" ht="22.8" outlineLevel="1" x14ac:dyDescent="0.25">
      <c r="A28" s="61">
        <v>1146</v>
      </c>
      <c r="B28" s="62" t="s">
        <v>33</v>
      </c>
      <c r="C28" s="63"/>
      <c r="D28" s="64"/>
      <c r="E28" s="63"/>
      <c r="F28" s="64"/>
      <c r="G28" s="63"/>
      <c r="H28" s="64"/>
      <c r="I28" s="63"/>
      <c r="J28" s="64"/>
      <c r="K28" s="58">
        <f t="shared" si="14"/>
        <v>0</v>
      </c>
      <c r="L28" s="58">
        <f t="shared" si="14"/>
        <v>0</v>
      </c>
      <c r="M28" s="59">
        <f t="shared" si="15"/>
        <v>0</v>
      </c>
      <c r="N28" s="59">
        <f t="shared" si="16"/>
        <v>0</v>
      </c>
      <c r="O28" s="38">
        <f t="shared" si="5"/>
        <v>0</v>
      </c>
    </row>
    <row r="29" spans="1:15" s="60" customFormat="1" ht="12.75" customHeight="1" outlineLevel="1" x14ac:dyDescent="0.25">
      <c r="A29" s="56">
        <v>1147</v>
      </c>
      <c r="B29" s="33" t="s">
        <v>34</v>
      </c>
      <c r="C29" s="58">
        <v>128338</v>
      </c>
      <c r="D29" s="35">
        <v>72144.03</v>
      </c>
      <c r="E29" s="58">
        <v>138338</v>
      </c>
      <c r="F29" s="35">
        <v>122171.9</v>
      </c>
      <c r="G29" s="58">
        <v>147990</v>
      </c>
      <c r="H29" s="35">
        <v>166053.22</v>
      </c>
      <c r="I29" s="58">
        <v>138619</v>
      </c>
      <c r="J29" s="35">
        <v>209594.03</v>
      </c>
      <c r="K29" s="58">
        <f t="shared" si="14"/>
        <v>553285</v>
      </c>
      <c r="L29" s="58">
        <f t="shared" si="14"/>
        <v>569963.18000000005</v>
      </c>
      <c r="M29" s="59">
        <f>C29+E29+G29+I29</f>
        <v>553285</v>
      </c>
      <c r="N29" s="59">
        <f>D29+F29+H29+J29</f>
        <v>569963.18000000005</v>
      </c>
      <c r="O29" s="38">
        <f t="shared" si="5"/>
        <v>-16678.180000000051</v>
      </c>
    </row>
    <row r="30" spans="1:15" s="60" customFormat="1" ht="12.75" customHeight="1" outlineLevel="1" x14ac:dyDescent="0.25">
      <c r="A30" s="56">
        <v>1148</v>
      </c>
      <c r="B30" s="33" t="s">
        <v>35</v>
      </c>
      <c r="C30" s="58">
        <v>68901</v>
      </c>
      <c r="D30" s="35"/>
      <c r="E30" s="58"/>
      <c r="F30" s="35">
        <v>64305.04</v>
      </c>
      <c r="G30" s="58"/>
      <c r="H30" s="35">
        <v>59399.1</v>
      </c>
      <c r="I30" s="58">
        <v>68902</v>
      </c>
      <c r="J30" s="35">
        <v>4778.83</v>
      </c>
      <c r="K30" s="58">
        <f t="shared" si="14"/>
        <v>137803</v>
      </c>
      <c r="L30" s="58">
        <f t="shared" si="14"/>
        <v>128482.97</v>
      </c>
      <c r="M30" s="59">
        <f t="shared" ref="M30:M32" si="17">C30+E30+G30+I30</f>
        <v>137803</v>
      </c>
      <c r="N30" s="59">
        <f t="shared" ref="N30:N32" si="18">D30+F30+H30+J30</f>
        <v>128482.97</v>
      </c>
      <c r="O30" s="38">
        <f t="shared" si="5"/>
        <v>9320.0299999999988</v>
      </c>
    </row>
    <row r="31" spans="1:15" s="60" customFormat="1" ht="12.75" customHeight="1" outlineLevel="1" x14ac:dyDescent="0.25">
      <c r="A31" s="56">
        <v>1149</v>
      </c>
      <c r="B31" s="33" t="s">
        <v>36</v>
      </c>
      <c r="C31" s="58"/>
      <c r="D31" s="35"/>
      <c r="E31" s="58"/>
      <c r="F31" s="35"/>
      <c r="G31" s="58"/>
      <c r="H31" s="35"/>
      <c r="I31" s="58"/>
      <c r="J31" s="35"/>
      <c r="K31" s="58">
        <f t="shared" si="14"/>
        <v>0</v>
      </c>
      <c r="L31" s="58">
        <f t="shared" si="14"/>
        <v>0</v>
      </c>
      <c r="M31" s="59">
        <f t="shared" si="17"/>
        <v>0</v>
      </c>
      <c r="N31" s="59">
        <f t="shared" si="18"/>
        <v>0</v>
      </c>
      <c r="O31" s="38">
        <f t="shared" si="5"/>
        <v>0</v>
      </c>
    </row>
    <row r="32" spans="1:15" s="65" customFormat="1" ht="34.200000000000003" outlineLevel="1" x14ac:dyDescent="0.2">
      <c r="A32" s="66">
        <v>1150</v>
      </c>
      <c r="B32" s="62" t="s">
        <v>37</v>
      </c>
      <c r="C32" s="268">
        <v>101001</v>
      </c>
      <c r="D32" s="249">
        <v>109889.88</v>
      </c>
      <c r="E32" s="235">
        <v>111001</v>
      </c>
      <c r="F32" s="235">
        <v>158741.01999999999</v>
      </c>
      <c r="G32" s="235">
        <v>121079</v>
      </c>
      <c r="H32" s="235">
        <v>144800.24</v>
      </c>
      <c r="I32" s="235">
        <v>111001</v>
      </c>
      <c r="J32" s="235">
        <v>242142.7</v>
      </c>
      <c r="K32" s="236">
        <f t="shared" si="14"/>
        <v>444082</v>
      </c>
      <c r="L32" s="236">
        <f t="shared" si="14"/>
        <v>655573.84000000008</v>
      </c>
      <c r="M32" s="237">
        <f t="shared" si="17"/>
        <v>444082</v>
      </c>
      <c r="N32" s="237">
        <f t="shared" si="18"/>
        <v>655573.84000000008</v>
      </c>
      <c r="O32" s="238">
        <f t="shared" si="5"/>
        <v>-211491.84000000008</v>
      </c>
    </row>
    <row r="33" spans="1:15" s="65" customFormat="1" ht="12.75" customHeight="1" outlineLevel="1" x14ac:dyDescent="0.25">
      <c r="A33" s="66">
        <v>1170</v>
      </c>
      <c r="B33" s="62" t="s">
        <v>38</v>
      </c>
      <c r="C33" s="67"/>
      <c r="D33" s="64"/>
      <c r="E33" s="67"/>
      <c r="F33" s="64"/>
      <c r="G33" s="67"/>
      <c r="H33" s="64"/>
      <c r="I33" s="67"/>
      <c r="J33" s="64"/>
      <c r="K33" s="58">
        <f t="shared" si="14"/>
        <v>0</v>
      </c>
      <c r="L33" s="58">
        <f t="shared" si="14"/>
        <v>0</v>
      </c>
      <c r="M33" s="59">
        <f t="shared" si="15"/>
        <v>0</v>
      </c>
      <c r="N33" s="59">
        <f t="shared" si="16"/>
        <v>0</v>
      </c>
      <c r="O33" s="38">
        <f t="shared" si="5"/>
        <v>0</v>
      </c>
    </row>
    <row r="34" spans="1:15" ht="34.200000000000003" outlineLevel="1" x14ac:dyDescent="0.25">
      <c r="A34" s="68">
        <v>1200</v>
      </c>
      <c r="B34" s="33" t="s">
        <v>39</v>
      </c>
      <c r="C34" s="261">
        <f t="shared" ref="C34:J34" si="19">C35+C36</f>
        <v>356094</v>
      </c>
      <c r="D34" s="239">
        <f t="shared" si="19"/>
        <v>309207.28999999998</v>
      </c>
      <c r="E34" s="239">
        <f t="shared" si="19"/>
        <v>340399</v>
      </c>
      <c r="F34" s="239">
        <f t="shared" si="19"/>
        <v>330564.24</v>
      </c>
      <c r="G34" s="239">
        <f t="shared" si="19"/>
        <v>347979.82</v>
      </c>
      <c r="H34" s="239">
        <f t="shared" si="19"/>
        <v>348023.70999999996</v>
      </c>
      <c r="I34" s="239">
        <f t="shared" si="19"/>
        <v>359019</v>
      </c>
      <c r="J34" s="239">
        <f t="shared" si="19"/>
        <v>314963.89999999997</v>
      </c>
      <c r="K34" s="239">
        <f>K35+K36</f>
        <v>1403491.82</v>
      </c>
      <c r="L34" s="239">
        <f>L35+L36</f>
        <v>1302759.1400000001</v>
      </c>
      <c r="M34" s="240">
        <f t="shared" ref="M34:M51" si="20">C34+E34+G34+I34</f>
        <v>1403491.82</v>
      </c>
      <c r="N34" s="240">
        <f t="shared" ref="N34:N51" si="21">D34+F34+H34+J34</f>
        <v>1302759.1399999999</v>
      </c>
      <c r="O34" s="241">
        <f t="shared" si="5"/>
        <v>100732.68000000017</v>
      </c>
    </row>
    <row r="35" spans="1:15" s="16" customFormat="1" ht="22.8" outlineLevel="1" x14ac:dyDescent="0.25">
      <c r="A35" s="54">
        <v>1210</v>
      </c>
      <c r="B35" s="33" t="s">
        <v>40</v>
      </c>
      <c r="C35" s="70">
        <v>320394</v>
      </c>
      <c r="D35" s="35">
        <v>268084</v>
      </c>
      <c r="E35" s="70">
        <v>306999</v>
      </c>
      <c r="F35" s="35">
        <v>294560.83</v>
      </c>
      <c r="G35" s="242">
        <v>309779.82</v>
      </c>
      <c r="H35" s="243">
        <v>279011.61</v>
      </c>
      <c r="I35" s="242">
        <v>323319</v>
      </c>
      <c r="J35" s="243">
        <v>288843.71999999997</v>
      </c>
      <c r="K35" s="242">
        <f>C35+E35+G35+I35</f>
        <v>1260491.82</v>
      </c>
      <c r="L35" s="242">
        <f>D35+F35+H35+J35</f>
        <v>1130500.1600000001</v>
      </c>
      <c r="M35" s="237">
        <f t="shared" si="20"/>
        <v>1260491.82</v>
      </c>
      <c r="N35" s="237">
        <f t="shared" si="21"/>
        <v>1130500.1600000001</v>
      </c>
      <c r="O35" s="238">
        <f t="shared" si="5"/>
        <v>129991.65999999992</v>
      </c>
    </row>
    <row r="36" spans="1:15" s="60" customFormat="1" ht="22.8" outlineLevel="1" x14ac:dyDescent="0.2">
      <c r="A36" s="54">
        <v>1220</v>
      </c>
      <c r="B36" s="33" t="s">
        <v>41</v>
      </c>
      <c r="C36" s="55">
        <f t="shared" ref="C36:J36" si="22">SUM(C37:C39)</f>
        <v>35700</v>
      </c>
      <c r="D36" s="55">
        <f t="shared" si="22"/>
        <v>41123.29</v>
      </c>
      <c r="E36" s="55">
        <f t="shared" si="22"/>
        <v>33400</v>
      </c>
      <c r="F36" s="55">
        <f t="shared" si="22"/>
        <v>36003.410000000003</v>
      </c>
      <c r="G36" s="244">
        <f t="shared" si="22"/>
        <v>38200</v>
      </c>
      <c r="H36" s="244">
        <f t="shared" si="22"/>
        <v>69012.099999999991</v>
      </c>
      <c r="I36" s="244">
        <f t="shared" si="22"/>
        <v>35700</v>
      </c>
      <c r="J36" s="244">
        <f t="shared" si="22"/>
        <v>26120.179999999997</v>
      </c>
      <c r="K36" s="244">
        <f>SUM(K37:K39)</f>
        <v>143000</v>
      </c>
      <c r="L36" s="245">
        <f>SUM(L37:L39)</f>
        <v>172258.98</v>
      </c>
      <c r="M36" s="246">
        <f t="shared" si="20"/>
        <v>143000</v>
      </c>
      <c r="N36" s="246">
        <f t="shared" si="21"/>
        <v>172258.97999999998</v>
      </c>
      <c r="O36" s="247">
        <f t="shared" si="5"/>
        <v>-29258.979999999981</v>
      </c>
    </row>
    <row r="37" spans="1:15" s="60" customFormat="1" ht="57" outlineLevel="1" x14ac:dyDescent="0.2">
      <c r="A37" s="56">
        <v>1221</v>
      </c>
      <c r="B37" s="33" t="s">
        <v>42</v>
      </c>
      <c r="C37" s="236">
        <v>12500</v>
      </c>
      <c r="D37" s="243">
        <v>18364.98</v>
      </c>
      <c r="E37" s="236">
        <v>10000</v>
      </c>
      <c r="F37" s="243">
        <v>13833.79</v>
      </c>
      <c r="G37" s="236">
        <v>15000</v>
      </c>
      <c r="H37" s="243">
        <v>25521.17</v>
      </c>
      <c r="I37" s="236">
        <v>12500</v>
      </c>
      <c r="J37" s="243">
        <v>24053.119999999999</v>
      </c>
      <c r="K37" s="236">
        <f>C37+E37+G37+I37</f>
        <v>50000</v>
      </c>
      <c r="L37" s="236">
        <f>D37+F37+H37+J37</f>
        <v>81773.06</v>
      </c>
      <c r="M37" s="237">
        <f t="shared" si="20"/>
        <v>50000</v>
      </c>
      <c r="N37" s="237">
        <f t="shared" si="21"/>
        <v>81773.06</v>
      </c>
      <c r="O37" s="248">
        <f t="shared" si="5"/>
        <v>-31773.059999999998</v>
      </c>
    </row>
    <row r="38" spans="1:15" s="60" customFormat="1" ht="34.200000000000003" outlineLevel="1" x14ac:dyDescent="0.2">
      <c r="A38" s="56">
        <v>1227</v>
      </c>
      <c r="B38" s="33" t="s">
        <v>43</v>
      </c>
      <c r="C38" s="236">
        <v>22200</v>
      </c>
      <c r="D38" s="243">
        <v>22008.29</v>
      </c>
      <c r="E38" s="236">
        <v>22400</v>
      </c>
      <c r="F38" s="243">
        <v>21417.119999999999</v>
      </c>
      <c r="G38" s="236">
        <v>22200</v>
      </c>
      <c r="H38" s="243">
        <v>42582.64</v>
      </c>
      <c r="I38" s="236">
        <v>22200</v>
      </c>
      <c r="J38" s="243">
        <v>838.8</v>
      </c>
      <c r="K38" s="236">
        <f t="shared" ref="K38:L39" si="23">C38+E38+G38+I38</f>
        <v>89000</v>
      </c>
      <c r="L38" s="236">
        <f t="shared" si="23"/>
        <v>86846.85</v>
      </c>
      <c r="M38" s="237">
        <f t="shared" si="20"/>
        <v>89000</v>
      </c>
      <c r="N38" s="237">
        <f t="shared" si="21"/>
        <v>86846.85</v>
      </c>
      <c r="O38" s="248">
        <f t="shared" si="5"/>
        <v>2153.1499999999942</v>
      </c>
    </row>
    <row r="39" spans="1:15" s="65" customFormat="1" ht="57" outlineLevel="1" x14ac:dyDescent="0.2">
      <c r="A39" s="266">
        <v>1228</v>
      </c>
      <c r="B39" s="267" t="s">
        <v>44</v>
      </c>
      <c r="C39" s="235">
        <v>1000</v>
      </c>
      <c r="D39" s="249">
        <v>750.02</v>
      </c>
      <c r="E39" s="235">
        <v>1000</v>
      </c>
      <c r="F39" s="249">
        <v>752.5</v>
      </c>
      <c r="G39" s="235">
        <v>1000</v>
      </c>
      <c r="H39" s="249">
        <v>908.29</v>
      </c>
      <c r="I39" s="235">
        <v>1000</v>
      </c>
      <c r="J39" s="249">
        <v>1228.26</v>
      </c>
      <c r="K39" s="236">
        <f t="shared" si="23"/>
        <v>4000</v>
      </c>
      <c r="L39" s="250">
        <f t="shared" si="23"/>
        <v>3639.0699999999997</v>
      </c>
      <c r="M39" s="237">
        <f t="shared" si="20"/>
        <v>4000</v>
      </c>
      <c r="N39" s="237">
        <f t="shared" si="21"/>
        <v>3639.0699999999997</v>
      </c>
      <c r="O39" s="251">
        <f t="shared" si="5"/>
        <v>360.93000000000029</v>
      </c>
    </row>
    <row r="40" spans="1:15" s="60" customFormat="1" outlineLevel="1" x14ac:dyDescent="0.25">
      <c r="A40" s="199">
        <v>2000</v>
      </c>
      <c r="B40" s="200" t="s">
        <v>45</v>
      </c>
      <c r="C40" s="195">
        <f t="shared" ref="C40:J40" si="24">C41+C48+C83+C98+C100</f>
        <v>986090</v>
      </c>
      <c r="D40" s="195">
        <f t="shared" si="24"/>
        <v>1038163.34</v>
      </c>
      <c r="E40" s="195">
        <f t="shared" si="24"/>
        <v>1023461</v>
      </c>
      <c r="F40" s="195">
        <f t="shared" si="24"/>
        <v>866496.52000000014</v>
      </c>
      <c r="G40" s="195">
        <f t="shared" si="24"/>
        <v>962374</v>
      </c>
      <c r="H40" s="195">
        <f t="shared" si="24"/>
        <v>1087340.79</v>
      </c>
      <c r="I40" s="195">
        <f t="shared" si="24"/>
        <v>930751</v>
      </c>
      <c r="J40" s="195">
        <f t="shared" si="24"/>
        <v>1274410.5599999998</v>
      </c>
      <c r="K40" s="195">
        <f>K41+K48+K83+K98+K100</f>
        <v>3902676</v>
      </c>
      <c r="L40" s="195">
        <f>L41+L48+L83+L98+L100</f>
        <v>4266411.2100000009</v>
      </c>
      <c r="M40" s="198">
        <f t="shared" si="20"/>
        <v>3902676</v>
      </c>
      <c r="N40" s="198">
        <f t="shared" si="21"/>
        <v>4266411.21</v>
      </c>
      <c r="O40" s="206">
        <f t="shared" si="5"/>
        <v>-363735.20999999996</v>
      </c>
    </row>
    <row r="41" spans="1:15" s="60" customFormat="1" ht="22.8" outlineLevel="1" x14ac:dyDescent="0.2">
      <c r="A41" s="50">
        <v>2100</v>
      </c>
      <c r="B41" s="31" t="s">
        <v>46</v>
      </c>
      <c r="C41" s="252">
        <f t="shared" ref="C41:I41" si="25">C42+C45</f>
        <v>10680</v>
      </c>
      <c r="D41" s="252">
        <f t="shared" si="25"/>
        <v>2941.97</v>
      </c>
      <c r="E41" s="252">
        <f t="shared" si="25"/>
        <v>13555</v>
      </c>
      <c r="F41" s="252">
        <f t="shared" si="25"/>
        <v>5079.9100000000008</v>
      </c>
      <c r="G41" s="252">
        <f t="shared" si="25"/>
        <v>16555</v>
      </c>
      <c r="H41" s="252">
        <f t="shared" si="25"/>
        <v>24027.040000000001</v>
      </c>
      <c r="I41" s="252">
        <f t="shared" si="25"/>
        <v>16555</v>
      </c>
      <c r="J41" s="252">
        <f>J42+J45</f>
        <v>31576.960000000003</v>
      </c>
      <c r="K41" s="252">
        <f>K42+K45</f>
        <v>57345</v>
      </c>
      <c r="L41" s="252">
        <f>L42+L45</f>
        <v>63625.880000000005</v>
      </c>
      <c r="M41" s="253">
        <f t="shared" si="20"/>
        <v>57345</v>
      </c>
      <c r="N41" s="253">
        <f t="shared" si="21"/>
        <v>63625.880000000005</v>
      </c>
      <c r="O41" s="254">
        <f t="shared" si="5"/>
        <v>-6280.8800000000047</v>
      </c>
    </row>
    <row r="42" spans="1:15" s="60" customFormat="1" ht="12.75" customHeight="1" outlineLevel="1" x14ac:dyDescent="0.25">
      <c r="A42" s="54">
        <v>2110</v>
      </c>
      <c r="B42" s="33" t="s">
        <v>47</v>
      </c>
      <c r="C42" s="55">
        <f t="shared" ref="C42:I42" si="26">SUM(C43:C44)</f>
        <v>3375</v>
      </c>
      <c r="D42" s="55">
        <f t="shared" si="26"/>
        <v>116.57</v>
      </c>
      <c r="E42" s="55">
        <f t="shared" si="26"/>
        <v>3375</v>
      </c>
      <c r="F42" s="55">
        <f t="shared" si="26"/>
        <v>582.38</v>
      </c>
      <c r="G42" s="55">
        <f t="shared" si="26"/>
        <v>3375</v>
      </c>
      <c r="H42" s="55">
        <f t="shared" si="26"/>
        <v>2682.88</v>
      </c>
      <c r="I42" s="55">
        <f t="shared" si="26"/>
        <v>3375</v>
      </c>
      <c r="J42" s="55">
        <f t="shared" ref="J42" si="27">SUM(J43:J44)</f>
        <v>2525.6999999999998</v>
      </c>
      <c r="K42" s="55">
        <f>SUM(K43:K44)</f>
        <v>13500</v>
      </c>
      <c r="L42" s="55">
        <f>SUM(L43:L44)</f>
        <v>5907.5300000000007</v>
      </c>
      <c r="M42" s="253">
        <f t="shared" si="20"/>
        <v>13500</v>
      </c>
      <c r="N42" s="253">
        <f t="shared" si="21"/>
        <v>5907.53</v>
      </c>
      <c r="O42" s="71">
        <f t="shared" si="5"/>
        <v>7592.47</v>
      </c>
    </row>
    <row r="43" spans="1:15" s="60" customFormat="1" ht="12.75" customHeight="1" outlineLevel="1" x14ac:dyDescent="0.25">
      <c r="A43" s="56">
        <v>2111</v>
      </c>
      <c r="B43" s="33" t="s">
        <v>48</v>
      </c>
      <c r="C43" s="58">
        <v>950</v>
      </c>
      <c r="D43" s="35">
        <v>56</v>
      </c>
      <c r="E43" s="58">
        <v>950</v>
      </c>
      <c r="F43" s="35">
        <v>280</v>
      </c>
      <c r="G43" s="58">
        <v>950</v>
      </c>
      <c r="H43" s="35">
        <v>1296</v>
      </c>
      <c r="I43" s="58">
        <v>950</v>
      </c>
      <c r="J43" s="35">
        <v>824</v>
      </c>
      <c r="K43" s="58">
        <f>C43+E43+G43+I43</f>
        <v>3800</v>
      </c>
      <c r="L43" s="58">
        <f>D43+F43+H43+J43</f>
        <v>2456</v>
      </c>
      <c r="M43" s="59">
        <f t="shared" si="20"/>
        <v>3800</v>
      </c>
      <c r="N43" s="59">
        <f t="shared" si="21"/>
        <v>2456</v>
      </c>
      <c r="O43" s="38">
        <f t="shared" si="5"/>
        <v>1344</v>
      </c>
    </row>
    <row r="44" spans="1:15" s="60" customFormat="1" ht="12.75" customHeight="1" outlineLevel="1" x14ac:dyDescent="0.25">
      <c r="A44" s="56">
        <v>2112</v>
      </c>
      <c r="B44" s="33" t="s">
        <v>49</v>
      </c>
      <c r="C44" s="58">
        <v>2425</v>
      </c>
      <c r="D44" s="35">
        <v>60.57</v>
      </c>
      <c r="E44" s="58">
        <v>2425</v>
      </c>
      <c r="F44" s="35">
        <v>302.38</v>
      </c>
      <c r="G44" s="58">
        <v>2425</v>
      </c>
      <c r="H44" s="35">
        <v>1386.88</v>
      </c>
      <c r="I44" s="58">
        <v>2425</v>
      </c>
      <c r="J44" s="35">
        <v>1701.7</v>
      </c>
      <c r="K44" s="58">
        <f>C44+E44+G44+I44</f>
        <v>9700</v>
      </c>
      <c r="L44" s="58">
        <f>D44+F44+H44+J44</f>
        <v>3451.53</v>
      </c>
      <c r="M44" s="59">
        <f t="shared" si="20"/>
        <v>9700</v>
      </c>
      <c r="N44" s="59">
        <f t="shared" si="21"/>
        <v>3451.53</v>
      </c>
      <c r="O44" s="38">
        <f t="shared" si="5"/>
        <v>6248.4699999999993</v>
      </c>
    </row>
    <row r="45" spans="1:15" s="60" customFormat="1" ht="12.75" customHeight="1" outlineLevel="1" x14ac:dyDescent="0.25">
      <c r="A45" s="54">
        <v>2120</v>
      </c>
      <c r="B45" s="33" t="s">
        <v>50</v>
      </c>
      <c r="C45" s="55">
        <f t="shared" ref="C45:J45" si="28">SUM(C46:C47)</f>
        <v>7305</v>
      </c>
      <c r="D45" s="55">
        <f t="shared" si="28"/>
        <v>2825.3999999999996</v>
      </c>
      <c r="E45" s="55">
        <f t="shared" si="28"/>
        <v>10180</v>
      </c>
      <c r="F45" s="55">
        <f t="shared" si="28"/>
        <v>4497.5300000000007</v>
      </c>
      <c r="G45" s="55">
        <f t="shared" si="28"/>
        <v>13180</v>
      </c>
      <c r="H45" s="55">
        <f t="shared" si="28"/>
        <v>21344.16</v>
      </c>
      <c r="I45" s="55">
        <f t="shared" si="28"/>
        <v>13180</v>
      </c>
      <c r="J45" s="55">
        <f t="shared" si="28"/>
        <v>29051.260000000002</v>
      </c>
      <c r="K45" s="55">
        <f>SUM(K46:K47)</f>
        <v>43845</v>
      </c>
      <c r="L45" s="55">
        <f>SUM(L46:L47)</f>
        <v>57718.350000000006</v>
      </c>
      <c r="M45" s="74">
        <f t="shared" si="20"/>
        <v>43845</v>
      </c>
      <c r="N45" s="74">
        <f t="shared" si="21"/>
        <v>57718.350000000006</v>
      </c>
      <c r="O45" s="53">
        <f t="shared" si="5"/>
        <v>-13873.350000000006</v>
      </c>
    </row>
    <row r="46" spans="1:15" s="16" customFormat="1" ht="12.75" customHeight="1" outlineLevel="1" x14ac:dyDescent="0.25">
      <c r="A46" s="56">
        <v>2121</v>
      </c>
      <c r="B46" s="33" t="s">
        <v>48</v>
      </c>
      <c r="C46" s="58">
        <v>2800</v>
      </c>
      <c r="D46" s="35">
        <v>2035.87</v>
      </c>
      <c r="E46" s="58">
        <v>3675</v>
      </c>
      <c r="F46" s="35">
        <v>630</v>
      </c>
      <c r="G46" s="58">
        <v>4675</v>
      </c>
      <c r="H46" s="35">
        <v>6330</v>
      </c>
      <c r="I46" s="58">
        <v>4675</v>
      </c>
      <c r="J46" s="35">
        <v>6090.13</v>
      </c>
      <c r="K46" s="58">
        <f>C46+E46+G46+I46</f>
        <v>15825</v>
      </c>
      <c r="L46" s="58">
        <f>D46+F46+H46+J46</f>
        <v>15086</v>
      </c>
      <c r="M46" s="59">
        <f t="shared" si="20"/>
        <v>15825</v>
      </c>
      <c r="N46" s="59">
        <f t="shared" si="21"/>
        <v>15086</v>
      </c>
      <c r="O46" s="38">
        <f t="shared" si="5"/>
        <v>739</v>
      </c>
    </row>
    <row r="47" spans="1:15" ht="12.75" customHeight="1" outlineLevel="1" x14ac:dyDescent="0.25">
      <c r="A47" s="56">
        <v>2122</v>
      </c>
      <c r="B47" s="33" t="s">
        <v>49</v>
      </c>
      <c r="C47" s="58">
        <v>4505</v>
      </c>
      <c r="D47" s="35">
        <v>789.53</v>
      </c>
      <c r="E47" s="58">
        <v>6505</v>
      </c>
      <c r="F47" s="35">
        <v>3867.53</v>
      </c>
      <c r="G47" s="58">
        <v>8505</v>
      </c>
      <c r="H47" s="35">
        <v>15014.16</v>
      </c>
      <c r="I47" s="58">
        <v>8505</v>
      </c>
      <c r="J47" s="35">
        <v>22961.13</v>
      </c>
      <c r="K47" s="58">
        <f>C47+E47+G47+I47</f>
        <v>28020</v>
      </c>
      <c r="L47" s="58">
        <f>D47+F47+H47+J47</f>
        <v>42632.350000000006</v>
      </c>
      <c r="M47" s="59">
        <f t="shared" si="20"/>
        <v>28020</v>
      </c>
      <c r="N47" s="59">
        <f t="shared" si="21"/>
        <v>42632.350000000006</v>
      </c>
      <c r="O47" s="38">
        <f t="shared" si="5"/>
        <v>-14612.350000000006</v>
      </c>
    </row>
    <row r="48" spans="1:15" outlineLevel="1" x14ac:dyDescent="0.25">
      <c r="A48" s="68">
        <v>2200</v>
      </c>
      <c r="B48" s="33" t="s">
        <v>51</v>
      </c>
      <c r="C48" s="69">
        <f t="shared" ref="C48:J48" si="29">C49+C50+C56+C65+C72+C75+C81</f>
        <v>888551</v>
      </c>
      <c r="D48" s="69">
        <f t="shared" si="29"/>
        <v>951322.72000000009</v>
      </c>
      <c r="E48" s="69">
        <f t="shared" si="29"/>
        <v>918101</v>
      </c>
      <c r="F48" s="69">
        <f t="shared" si="29"/>
        <v>817902.85000000009</v>
      </c>
      <c r="G48" s="69">
        <f t="shared" si="29"/>
        <v>845577</v>
      </c>
      <c r="H48" s="69">
        <f t="shared" si="29"/>
        <v>1008258.79</v>
      </c>
      <c r="I48" s="69">
        <f t="shared" si="29"/>
        <v>833877</v>
      </c>
      <c r="J48" s="69">
        <f t="shared" si="29"/>
        <v>1151938.8699999999</v>
      </c>
      <c r="K48" s="69">
        <f>K49+K50+K56+K65+K72+K75+K81</f>
        <v>3486106</v>
      </c>
      <c r="L48" s="69">
        <f>L49+L50+L56+L65+L72+L75+L81</f>
        <v>3929423.2300000004</v>
      </c>
      <c r="M48" s="72">
        <f t="shared" si="20"/>
        <v>3486106</v>
      </c>
      <c r="N48" s="72">
        <f t="shared" si="21"/>
        <v>3929423.2300000004</v>
      </c>
      <c r="O48" s="73">
        <f t="shared" si="5"/>
        <v>-443317.23000000045</v>
      </c>
    </row>
    <row r="49" spans="1:15" ht="12.75" customHeight="1" outlineLevel="1" x14ac:dyDescent="0.25">
      <c r="A49" s="54">
        <v>2210</v>
      </c>
      <c r="B49" s="33" t="s">
        <v>52</v>
      </c>
      <c r="C49" s="58">
        <v>565000</v>
      </c>
      <c r="D49" s="58">
        <v>562559.80000000005</v>
      </c>
      <c r="E49" s="58">
        <v>565000</v>
      </c>
      <c r="F49" s="58">
        <v>571148.15</v>
      </c>
      <c r="G49" s="58">
        <v>565000</v>
      </c>
      <c r="H49" s="58">
        <v>571930.17000000004</v>
      </c>
      <c r="I49" s="58">
        <v>565000</v>
      </c>
      <c r="J49" s="58">
        <v>585889.19999999995</v>
      </c>
      <c r="K49" s="70">
        <f>C49+E49+G49+I49</f>
        <v>2260000</v>
      </c>
      <c r="L49" s="70">
        <f>D49+F49+H49+J49</f>
        <v>2291527.3200000003</v>
      </c>
      <c r="M49" s="59">
        <f t="shared" si="20"/>
        <v>2260000</v>
      </c>
      <c r="N49" s="59">
        <f t="shared" si="21"/>
        <v>2291527.3200000003</v>
      </c>
      <c r="O49" s="38">
        <f t="shared" si="5"/>
        <v>-31527.320000000298</v>
      </c>
    </row>
    <row r="50" spans="1:15" s="16" customFormat="1" ht="12.75" customHeight="1" outlineLevel="1" x14ac:dyDescent="0.25">
      <c r="A50" s="54">
        <v>2220</v>
      </c>
      <c r="B50" s="33" t="s">
        <v>53</v>
      </c>
      <c r="C50" s="55">
        <f t="shared" ref="C50:J50" si="30">SUM(C51:C55)</f>
        <v>29000</v>
      </c>
      <c r="D50" s="55">
        <f t="shared" si="30"/>
        <v>34032.160000000003</v>
      </c>
      <c r="E50" s="55">
        <f t="shared" si="30"/>
        <v>24000</v>
      </c>
      <c r="F50" s="55">
        <f t="shared" si="30"/>
        <v>23516.39</v>
      </c>
      <c r="G50" s="55">
        <f t="shared" si="30"/>
        <v>17000</v>
      </c>
      <c r="H50" s="55">
        <f t="shared" si="30"/>
        <v>15886.279999999999</v>
      </c>
      <c r="I50" s="55">
        <f t="shared" si="30"/>
        <v>31000</v>
      </c>
      <c r="J50" s="55">
        <f t="shared" si="30"/>
        <v>21555.940000000002</v>
      </c>
      <c r="K50" s="55">
        <f>SUM(K51:K55)</f>
        <v>101000</v>
      </c>
      <c r="L50" s="55">
        <f>SUM(L51:L55)</f>
        <v>94990.77</v>
      </c>
      <c r="M50" s="74">
        <f t="shared" si="20"/>
        <v>101000</v>
      </c>
      <c r="N50" s="74">
        <f t="shared" si="21"/>
        <v>94990.77</v>
      </c>
      <c r="O50" s="75">
        <f t="shared" si="5"/>
        <v>6009.2299999999959</v>
      </c>
    </row>
    <row r="51" spans="1:15" ht="12.75" customHeight="1" outlineLevel="1" x14ac:dyDescent="0.25">
      <c r="A51" s="56">
        <v>2221</v>
      </c>
      <c r="B51" s="33" t="s">
        <v>54</v>
      </c>
      <c r="C51" s="35">
        <v>10000</v>
      </c>
      <c r="D51" s="35">
        <v>16557.810000000001</v>
      </c>
      <c r="E51" s="35">
        <v>7000</v>
      </c>
      <c r="F51" s="35">
        <v>7463.07</v>
      </c>
      <c r="G51" s="35">
        <v>1000</v>
      </c>
      <c r="H51" s="35"/>
      <c r="I51" s="35">
        <v>10000</v>
      </c>
      <c r="J51" s="35">
        <v>6608.72</v>
      </c>
      <c r="K51" s="58">
        <f>C51+E51+G51+I51</f>
        <v>28000</v>
      </c>
      <c r="L51" s="58">
        <f>D51+F51+H51+J51</f>
        <v>30629.600000000002</v>
      </c>
      <c r="M51" s="59">
        <f t="shared" si="20"/>
        <v>28000</v>
      </c>
      <c r="N51" s="59">
        <f t="shared" si="21"/>
        <v>30629.600000000002</v>
      </c>
      <c r="O51" s="38">
        <f t="shared" si="5"/>
        <v>-2629.6000000000022</v>
      </c>
    </row>
    <row r="52" spans="1:15" ht="12.75" customHeight="1" outlineLevel="1" x14ac:dyDescent="0.25">
      <c r="A52" s="56">
        <v>2222</v>
      </c>
      <c r="B52" s="33" t="s">
        <v>55</v>
      </c>
      <c r="C52" s="35">
        <v>800</v>
      </c>
      <c r="D52" s="35">
        <v>989.83</v>
      </c>
      <c r="E52" s="35">
        <v>800</v>
      </c>
      <c r="F52" s="35">
        <v>783.9</v>
      </c>
      <c r="G52" s="35">
        <v>800</v>
      </c>
      <c r="H52" s="35">
        <v>716.57</v>
      </c>
      <c r="I52" s="35">
        <v>800</v>
      </c>
      <c r="J52" s="35">
        <v>705.03</v>
      </c>
      <c r="K52" s="58">
        <f t="shared" ref="K52:L55" si="31">C52+E52+G52+I52</f>
        <v>3200</v>
      </c>
      <c r="L52" s="58">
        <f t="shared" si="31"/>
        <v>3195.33</v>
      </c>
      <c r="M52" s="59">
        <f t="shared" ref="M52:M55" si="32">C52+E52+G52+I52</f>
        <v>3200</v>
      </c>
      <c r="N52" s="59">
        <f t="shared" ref="N52:N55" si="33">D52+F52+H52+J52</f>
        <v>3195.33</v>
      </c>
      <c r="O52" s="38">
        <f t="shared" si="5"/>
        <v>4.6700000000000728</v>
      </c>
    </row>
    <row r="53" spans="1:15" ht="12.75" customHeight="1" outlineLevel="1" x14ac:dyDescent="0.25">
      <c r="A53" s="56">
        <v>2223</v>
      </c>
      <c r="B53" s="33" t="s">
        <v>56</v>
      </c>
      <c r="C53" s="35">
        <v>16000</v>
      </c>
      <c r="D53" s="35">
        <v>14974.51</v>
      </c>
      <c r="E53" s="35">
        <v>14000</v>
      </c>
      <c r="F53" s="35">
        <v>13941.42</v>
      </c>
      <c r="G53" s="35">
        <v>13000</v>
      </c>
      <c r="H53" s="35">
        <v>13975.59</v>
      </c>
      <c r="I53" s="35">
        <v>18000</v>
      </c>
      <c r="J53" s="35">
        <v>12889.29</v>
      </c>
      <c r="K53" s="58">
        <f t="shared" si="31"/>
        <v>61000</v>
      </c>
      <c r="L53" s="58">
        <f t="shared" si="31"/>
        <v>55780.810000000005</v>
      </c>
      <c r="M53" s="59">
        <f t="shared" si="32"/>
        <v>61000</v>
      </c>
      <c r="N53" s="59">
        <f t="shared" si="33"/>
        <v>55780.810000000005</v>
      </c>
      <c r="O53" s="38">
        <f t="shared" si="5"/>
        <v>5219.1899999999951</v>
      </c>
    </row>
    <row r="54" spans="1:15" ht="12.75" customHeight="1" outlineLevel="1" x14ac:dyDescent="0.25">
      <c r="A54" s="56">
        <v>2224</v>
      </c>
      <c r="B54" s="33" t="s">
        <v>57</v>
      </c>
      <c r="C54" s="35"/>
      <c r="D54" s="35"/>
      <c r="E54" s="35"/>
      <c r="F54" s="35"/>
      <c r="G54" s="35"/>
      <c r="H54" s="35"/>
      <c r="I54" s="35"/>
      <c r="J54" s="35"/>
      <c r="K54" s="58">
        <f t="shared" si="31"/>
        <v>0</v>
      </c>
      <c r="L54" s="58">
        <f t="shared" si="31"/>
        <v>0</v>
      </c>
      <c r="M54" s="59">
        <f t="shared" si="32"/>
        <v>0</v>
      </c>
      <c r="N54" s="59">
        <f t="shared" si="33"/>
        <v>0</v>
      </c>
      <c r="O54" s="38">
        <f t="shared" si="5"/>
        <v>0</v>
      </c>
    </row>
    <row r="55" spans="1:15" ht="12.75" customHeight="1" outlineLevel="1" x14ac:dyDescent="0.25">
      <c r="A55" s="56">
        <v>2229</v>
      </c>
      <c r="B55" s="33" t="s">
        <v>58</v>
      </c>
      <c r="C55" s="35">
        <v>2200</v>
      </c>
      <c r="D55" s="35">
        <v>1510.01</v>
      </c>
      <c r="E55" s="35">
        <v>2200</v>
      </c>
      <c r="F55" s="35">
        <v>1328</v>
      </c>
      <c r="G55" s="35">
        <v>2200</v>
      </c>
      <c r="H55" s="35">
        <v>1194.1199999999999</v>
      </c>
      <c r="I55" s="35">
        <v>2200</v>
      </c>
      <c r="J55" s="35">
        <v>1352.9</v>
      </c>
      <c r="K55" s="58">
        <f t="shared" si="31"/>
        <v>8800</v>
      </c>
      <c r="L55" s="58">
        <f t="shared" si="31"/>
        <v>5385.0300000000007</v>
      </c>
      <c r="M55" s="59">
        <f t="shared" si="32"/>
        <v>8800</v>
      </c>
      <c r="N55" s="59">
        <f t="shared" si="33"/>
        <v>5385.0300000000007</v>
      </c>
      <c r="O55" s="38">
        <f t="shared" si="5"/>
        <v>3414.9699999999993</v>
      </c>
    </row>
    <row r="56" spans="1:15" ht="34.200000000000003" outlineLevel="1" x14ac:dyDescent="0.25">
      <c r="A56" s="54">
        <v>2230</v>
      </c>
      <c r="B56" s="33" t="s">
        <v>59</v>
      </c>
      <c r="C56" s="244">
        <f t="shared" ref="C56:J56" si="34">SUM(C57:C64)</f>
        <v>39475</v>
      </c>
      <c r="D56" s="244">
        <f t="shared" si="34"/>
        <v>59438.78</v>
      </c>
      <c r="E56" s="244">
        <f t="shared" si="34"/>
        <v>46975</v>
      </c>
      <c r="F56" s="244">
        <f t="shared" si="34"/>
        <v>38832.6</v>
      </c>
      <c r="G56" s="244">
        <f t="shared" si="34"/>
        <v>55225</v>
      </c>
      <c r="H56" s="244">
        <f t="shared" si="34"/>
        <v>62650.369999999995</v>
      </c>
      <c r="I56" s="244">
        <f t="shared" si="34"/>
        <v>43225</v>
      </c>
      <c r="J56" s="244">
        <f t="shared" si="34"/>
        <v>178558.12</v>
      </c>
      <c r="K56" s="244">
        <f>SUM(K57:K64)</f>
        <v>184900</v>
      </c>
      <c r="L56" s="244">
        <f>SUM(L57:L64)</f>
        <v>339479.87</v>
      </c>
      <c r="M56" s="246">
        <f>C56+E56+G56+I56</f>
        <v>184900</v>
      </c>
      <c r="N56" s="246">
        <f>D56+F56+H56+J56</f>
        <v>339479.87</v>
      </c>
      <c r="O56" s="78">
        <f t="shared" si="5"/>
        <v>-154579.87</v>
      </c>
    </row>
    <row r="57" spans="1:15" ht="22.8" outlineLevel="1" x14ac:dyDescent="0.25">
      <c r="A57" s="56">
        <v>2231</v>
      </c>
      <c r="B57" s="33" t="s">
        <v>60</v>
      </c>
      <c r="C57" s="35">
        <v>5000</v>
      </c>
      <c r="D57" s="35">
        <v>1369.25</v>
      </c>
      <c r="E57" s="35">
        <v>3000</v>
      </c>
      <c r="F57" s="35">
        <v>350</v>
      </c>
      <c r="G57" s="35">
        <v>3000</v>
      </c>
      <c r="H57" s="35">
        <v>1306.8</v>
      </c>
      <c r="I57" s="35">
        <v>3000</v>
      </c>
      <c r="J57" s="35">
        <v>56444.86</v>
      </c>
      <c r="K57" s="58">
        <f>C57+E57+G57+I57</f>
        <v>14000</v>
      </c>
      <c r="L57" s="58">
        <f>D57+F57+H57+J57</f>
        <v>59470.91</v>
      </c>
      <c r="M57" s="237">
        <f>C57+E57+G57+I57</f>
        <v>14000</v>
      </c>
      <c r="N57" s="237">
        <f>D57+F57+H57+J57</f>
        <v>59470.91</v>
      </c>
      <c r="O57" s="38">
        <f t="shared" si="5"/>
        <v>-45470.91</v>
      </c>
    </row>
    <row r="58" spans="1:15" s="16" customFormat="1" ht="12.75" customHeight="1" outlineLevel="1" x14ac:dyDescent="0.25">
      <c r="A58" s="56">
        <v>2232</v>
      </c>
      <c r="B58" s="33" t="s">
        <v>61</v>
      </c>
      <c r="C58" s="35">
        <v>6000</v>
      </c>
      <c r="D58" s="35">
        <v>6069.35</v>
      </c>
      <c r="E58" s="35">
        <v>9500</v>
      </c>
      <c r="F58" s="35">
        <v>5766.38</v>
      </c>
      <c r="G58" s="35">
        <v>9500</v>
      </c>
      <c r="H58" s="35">
        <v>12875.73</v>
      </c>
      <c r="I58" s="35">
        <v>5000</v>
      </c>
      <c r="J58" s="35">
        <v>26073.53</v>
      </c>
      <c r="K58" s="58">
        <f t="shared" ref="K58:K64" si="35">C58+E58+G58+I58</f>
        <v>30000</v>
      </c>
      <c r="L58" s="58">
        <f t="shared" ref="L58:L64" si="36">D58+F58+H58+J58</f>
        <v>50784.99</v>
      </c>
      <c r="M58" s="59">
        <f t="shared" ref="M58:M64" si="37">C58+E58+G58+I58</f>
        <v>30000</v>
      </c>
      <c r="N58" s="59">
        <f t="shared" ref="N58:N64" si="38">D58+F58+H58+J58</f>
        <v>50784.99</v>
      </c>
      <c r="O58" s="38">
        <f t="shared" si="5"/>
        <v>-20784.989999999998</v>
      </c>
    </row>
    <row r="59" spans="1:15" s="16" customFormat="1" ht="12.75" customHeight="1" outlineLevel="1" x14ac:dyDescent="0.25">
      <c r="A59" s="56">
        <v>2233</v>
      </c>
      <c r="B59" s="33" t="s">
        <v>62</v>
      </c>
      <c r="C59" s="35">
        <v>875</v>
      </c>
      <c r="D59" s="35"/>
      <c r="E59" s="35">
        <v>875</v>
      </c>
      <c r="F59" s="35">
        <v>0</v>
      </c>
      <c r="G59" s="35">
        <v>875</v>
      </c>
      <c r="H59" s="35"/>
      <c r="I59" s="35">
        <v>875</v>
      </c>
      <c r="J59" s="35"/>
      <c r="K59" s="58">
        <f t="shared" si="35"/>
        <v>3500</v>
      </c>
      <c r="L59" s="58">
        <f t="shared" si="36"/>
        <v>0</v>
      </c>
      <c r="M59" s="59">
        <f t="shared" si="37"/>
        <v>3500</v>
      </c>
      <c r="N59" s="59">
        <f t="shared" si="38"/>
        <v>0</v>
      </c>
      <c r="O59" s="38">
        <f t="shared" si="5"/>
        <v>3500</v>
      </c>
    </row>
    <row r="60" spans="1:15" ht="34.200000000000003" outlineLevel="1" x14ac:dyDescent="0.25">
      <c r="A60" s="56">
        <v>2234</v>
      </c>
      <c r="B60" s="33" t="s">
        <v>63</v>
      </c>
      <c r="C60" s="35"/>
      <c r="D60" s="35"/>
      <c r="E60" s="35"/>
      <c r="F60" s="35"/>
      <c r="G60" s="35"/>
      <c r="H60" s="35"/>
      <c r="I60" s="35"/>
      <c r="J60" s="35"/>
      <c r="K60" s="58">
        <f t="shared" si="35"/>
        <v>0</v>
      </c>
      <c r="L60" s="58">
        <f t="shared" si="36"/>
        <v>0</v>
      </c>
      <c r="M60" s="59">
        <f t="shared" si="37"/>
        <v>0</v>
      </c>
      <c r="N60" s="59">
        <f t="shared" si="38"/>
        <v>0</v>
      </c>
      <c r="O60" s="38">
        <f t="shared" si="5"/>
        <v>0</v>
      </c>
    </row>
    <row r="61" spans="1:15" ht="22.8" outlineLevel="1" x14ac:dyDescent="0.25">
      <c r="A61" s="56">
        <v>2235</v>
      </c>
      <c r="B61" s="33" t="s">
        <v>64</v>
      </c>
      <c r="C61" s="35">
        <v>2000</v>
      </c>
      <c r="D61" s="35">
        <v>12616.88</v>
      </c>
      <c r="E61" s="35">
        <v>3000</v>
      </c>
      <c r="F61" s="35">
        <v>1389.41</v>
      </c>
      <c r="G61" s="35">
        <v>6250</v>
      </c>
      <c r="H61" s="35">
        <v>2413.1999999999998</v>
      </c>
      <c r="I61" s="35">
        <v>3750</v>
      </c>
      <c r="J61" s="35">
        <v>19021.849999999999</v>
      </c>
      <c r="K61" s="58">
        <f t="shared" si="35"/>
        <v>15000</v>
      </c>
      <c r="L61" s="58">
        <f t="shared" si="36"/>
        <v>35441.339999999997</v>
      </c>
      <c r="M61" s="59">
        <f t="shared" si="37"/>
        <v>15000</v>
      </c>
      <c r="N61" s="59">
        <f t="shared" si="38"/>
        <v>35441.339999999997</v>
      </c>
      <c r="O61" s="38">
        <f t="shared" si="5"/>
        <v>-20441.339999999997</v>
      </c>
    </row>
    <row r="62" spans="1:15" ht="12.75" customHeight="1" outlineLevel="1" x14ac:dyDescent="0.25">
      <c r="A62" s="56">
        <v>2236</v>
      </c>
      <c r="B62" s="33" t="s">
        <v>65</v>
      </c>
      <c r="C62" s="35">
        <v>600</v>
      </c>
      <c r="D62" s="35">
        <v>323.13</v>
      </c>
      <c r="E62" s="35">
        <v>600</v>
      </c>
      <c r="F62" s="35">
        <v>483</v>
      </c>
      <c r="G62" s="35">
        <v>600</v>
      </c>
      <c r="H62" s="35">
        <v>376.83</v>
      </c>
      <c r="I62" s="35">
        <v>600</v>
      </c>
      <c r="J62" s="35">
        <v>452.75</v>
      </c>
      <c r="K62" s="58">
        <f t="shared" si="35"/>
        <v>2400</v>
      </c>
      <c r="L62" s="58">
        <f t="shared" si="36"/>
        <v>1635.71</v>
      </c>
      <c r="M62" s="59">
        <f t="shared" si="37"/>
        <v>2400</v>
      </c>
      <c r="N62" s="59">
        <f t="shared" si="38"/>
        <v>1635.71</v>
      </c>
      <c r="O62" s="38">
        <f t="shared" si="5"/>
        <v>764.29</v>
      </c>
    </row>
    <row r="63" spans="1:15" ht="12.75" customHeight="1" outlineLevel="1" x14ac:dyDescent="0.25">
      <c r="A63" s="56">
        <v>2238</v>
      </c>
      <c r="B63" s="33" t="s">
        <v>66</v>
      </c>
      <c r="C63" s="35"/>
      <c r="D63" s="35"/>
      <c r="E63" s="35"/>
      <c r="F63" s="35"/>
      <c r="G63" s="35"/>
      <c r="H63" s="35"/>
      <c r="I63" s="35"/>
      <c r="J63" s="35"/>
      <c r="K63" s="58">
        <f t="shared" si="35"/>
        <v>0</v>
      </c>
      <c r="L63" s="58">
        <f t="shared" si="36"/>
        <v>0</v>
      </c>
      <c r="M63" s="59">
        <f t="shared" si="37"/>
        <v>0</v>
      </c>
      <c r="N63" s="59">
        <f t="shared" si="38"/>
        <v>0</v>
      </c>
      <c r="O63" s="38">
        <f t="shared" si="5"/>
        <v>0</v>
      </c>
    </row>
    <row r="64" spans="1:15" ht="22.8" outlineLevel="1" x14ac:dyDescent="0.25">
      <c r="A64" s="56">
        <v>2239</v>
      </c>
      <c r="B64" s="33" t="s">
        <v>67</v>
      </c>
      <c r="C64" s="243">
        <v>25000</v>
      </c>
      <c r="D64" s="243">
        <v>39060.17</v>
      </c>
      <c r="E64" s="243">
        <v>30000</v>
      </c>
      <c r="F64" s="243">
        <v>30843.81</v>
      </c>
      <c r="G64" s="243">
        <v>35000</v>
      </c>
      <c r="H64" s="243">
        <v>45677.81</v>
      </c>
      <c r="I64" s="243">
        <v>30000</v>
      </c>
      <c r="J64" s="243">
        <v>76565.13</v>
      </c>
      <c r="K64" s="236">
        <f t="shared" si="35"/>
        <v>120000</v>
      </c>
      <c r="L64" s="236">
        <f t="shared" si="36"/>
        <v>192146.91999999998</v>
      </c>
      <c r="M64" s="237">
        <f t="shared" si="37"/>
        <v>120000</v>
      </c>
      <c r="N64" s="237">
        <f t="shared" si="38"/>
        <v>192146.91999999998</v>
      </c>
      <c r="O64" s="238">
        <f t="shared" si="5"/>
        <v>-72146.919999999984</v>
      </c>
    </row>
    <row r="65" spans="1:15" ht="22.8" outlineLevel="1" x14ac:dyDescent="0.25">
      <c r="A65" s="54">
        <v>2240</v>
      </c>
      <c r="B65" s="33" t="s">
        <v>68</v>
      </c>
      <c r="C65" s="244">
        <f t="shared" ref="C65:J65" si="39">SUM(C66:C71)</f>
        <v>39825</v>
      </c>
      <c r="D65" s="244">
        <f t="shared" si="39"/>
        <v>52791.03</v>
      </c>
      <c r="E65" s="244">
        <f t="shared" si="39"/>
        <v>43825</v>
      </c>
      <c r="F65" s="244">
        <f t="shared" si="39"/>
        <v>49468.87</v>
      </c>
      <c r="G65" s="244">
        <f t="shared" si="39"/>
        <v>65367</v>
      </c>
      <c r="H65" s="244">
        <f t="shared" si="39"/>
        <v>56831.5</v>
      </c>
      <c r="I65" s="244">
        <f t="shared" si="39"/>
        <v>39825</v>
      </c>
      <c r="J65" s="244">
        <f t="shared" si="39"/>
        <v>57530.930000000008</v>
      </c>
      <c r="K65" s="244">
        <f>SUM(K66:K71)</f>
        <v>188842</v>
      </c>
      <c r="L65" s="244">
        <f t="shared" ref="L65:N65" si="40">SUM(L66:L71)</f>
        <v>216622.33000000002</v>
      </c>
      <c r="M65" s="244">
        <f>SUM(M66:M71)</f>
        <v>188842</v>
      </c>
      <c r="N65" s="244">
        <f t="shared" si="40"/>
        <v>216622.33000000002</v>
      </c>
      <c r="O65" s="78">
        <f t="shared" si="5"/>
        <v>-27780.330000000016</v>
      </c>
    </row>
    <row r="66" spans="1:15" ht="12.75" customHeight="1" outlineLevel="1" x14ac:dyDescent="0.25">
      <c r="A66" s="56">
        <v>2241</v>
      </c>
      <c r="B66" s="33" t="s">
        <v>69</v>
      </c>
      <c r="C66" s="35">
        <v>2500</v>
      </c>
      <c r="D66" s="35">
        <v>1163</v>
      </c>
      <c r="E66" s="35">
        <v>2500</v>
      </c>
      <c r="F66" s="35">
        <v>1249.1199999999999</v>
      </c>
      <c r="G66" s="35">
        <v>2500</v>
      </c>
      <c r="H66" s="35">
        <v>10762.95</v>
      </c>
      <c r="I66" s="35">
        <v>2500</v>
      </c>
      <c r="J66" s="35">
        <v>3677.88</v>
      </c>
      <c r="K66" s="58">
        <f>C66+E66+G66+I66</f>
        <v>10000</v>
      </c>
      <c r="L66" s="58">
        <f>D66+F66+H66+J66</f>
        <v>16852.95</v>
      </c>
      <c r="M66" s="59">
        <f>C66+E66+G66+I66</f>
        <v>10000</v>
      </c>
      <c r="N66" s="59">
        <f>D66+F66+H66+J66</f>
        <v>16852.95</v>
      </c>
      <c r="O66" s="38">
        <f t="shared" si="5"/>
        <v>-6852.9500000000007</v>
      </c>
    </row>
    <row r="67" spans="1:15" ht="12.75" customHeight="1" outlineLevel="1" x14ac:dyDescent="0.25">
      <c r="A67" s="56">
        <v>2242</v>
      </c>
      <c r="B67" s="33" t="s">
        <v>70</v>
      </c>
      <c r="C67" s="35">
        <v>1700</v>
      </c>
      <c r="D67" s="35">
        <v>2563.88</v>
      </c>
      <c r="E67" s="35">
        <v>1700</v>
      </c>
      <c r="F67" s="35">
        <v>2177.64</v>
      </c>
      <c r="G67" s="35">
        <v>1700</v>
      </c>
      <c r="H67" s="35">
        <v>1334.52</v>
      </c>
      <c r="I67" s="35">
        <v>1700</v>
      </c>
      <c r="J67" s="35">
        <v>3045.3</v>
      </c>
      <c r="K67" s="58">
        <f t="shared" ref="K67:L71" si="41">C67+E67+G67+I67</f>
        <v>6800</v>
      </c>
      <c r="L67" s="58">
        <f t="shared" si="41"/>
        <v>9121.34</v>
      </c>
      <c r="M67" s="59">
        <f t="shared" ref="M67:M71" si="42">C67+E67+G67+I67</f>
        <v>6800</v>
      </c>
      <c r="N67" s="59">
        <f t="shared" ref="N67:N71" si="43">D67+F67+H67+J67</f>
        <v>9121.34</v>
      </c>
      <c r="O67" s="38">
        <f t="shared" si="5"/>
        <v>-2321.34</v>
      </c>
    </row>
    <row r="68" spans="1:15" ht="22.8" outlineLevel="1" x14ac:dyDescent="0.25">
      <c r="A68" s="56">
        <v>2243</v>
      </c>
      <c r="B68" s="33" t="s">
        <v>71</v>
      </c>
      <c r="C68" s="35">
        <v>4500</v>
      </c>
      <c r="D68" s="35">
        <v>10377.549999999999</v>
      </c>
      <c r="E68" s="35">
        <v>4500</v>
      </c>
      <c r="F68" s="35">
        <v>5864.67</v>
      </c>
      <c r="G68" s="35">
        <v>4500</v>
      </c>
      <c r="H68" s="35">
        <v>7090.74</v>
      </c>
      <c r="I68" s="35">
        <v>4500</v>
      </c>
      <c r="J68" s="35">
        <v>7954.46</v>
      </c>
      <c r="K68" s="58">
        <f t="shared" si="41"/>
        <v>18000</v>
      </c>
      <c r="L68" s="58">
        <f t="shared" si="41"/>
        <v>31287.42</v>
      </c>
      <c r="M68" s="59">
        <f t="shared" si="42"/>
        <v>18000</v>
      </c>
      <c r="N68" s="59">
        <f t="shared" si="43"/>
        <v>31287.42</v>
      </c>
      <c r="O68" s="38">
        <f t="shared" si="5"/>
        <v>-13287.419999999998</v>
      </c>
    </row>
    <row r="69" spans="1:15" ht="12.75" customHeight="1" outlineLevel="1" x14ac:dyDescent="0.25">
      <c r="A69" s="56">
        <v>2244</v>
      </c>
      <c r="B69" s="33" t="s">
        <v>72</v>
      </c>
      <c r="C69" s="35">
        <v>20000</v>
      </c>
      <c r="D69" s="35">
        <v>25283.94</v>
      </c>
      <c r="E69" s="35">
        <v>24000</v>
      </c>
      <c r="F69" s="35">
        <v>24676.400000000001</v>
      </c>
      <c r="G69" s="35">
        <v>45542</v>
      </c>
      <c r="H69" s="35">
        <v>24636.04</v>
      </c>
      <c r="I69" s="35">
        <v>20000</v>
      </c>
      <c r="J69" s="35">
        <v>27609.65</v>
      </c>
      <c r="K69" s="58">
        <f t="shared" si="41"/>
        <v>109542</v>
      </c>
      <c r="L69" s="58">
        <f t="shared" si="41"/>
        <v>102206.03</v>
      </c>
      <c r="M69" s="59">
        <f t="shared" si="42"/>
        <v>109542</v>
      </c>
      <c r="N69" s="59">
        <f t="shared" si="43"/>
        <v>102206.03</v>
      </c>
      <c r="O69" s="38">
        <f t="shared" si="5"/>
        <v>7335.9700000000012</v>
      </c>
    </row>
    <row r="70" spans="1:15" outlineLevel="1" x14ac:dyDescent="0.25">
      <c r="A70" s="56">
        <v>2247</v>
      </c>
      <c r="B70" s="33" t="s">
        <v>73</v>
      </c>
      <c r="C70" s="35">
        <v>1125</v>
      </c>
      <c r="D70" s="35">
        <v>942.37</v>
      </c>
      <c r="E70" s="35">
        <v>1125</v>
      </c>
      <c r="F70" s="35">
        <v>338.72</v>
      </c>
      <c r="G70" s="35">
        <v>1125</v>
      </c>
      <c r="H70" s="35">
        <v>1762.2</v>
      </c>
      <c r="I70" s="35">
        <v>1125</v>
      </c>
      <c r="J70" s="35">
        <v>3242.12</v>
      </c>
      <c r="K70" s="58">
        <f t="shared" si="41"/>
        <v>4500</v>
      </c>
      <c r="L70" s="58">
        <f t="shared" si="41"/>
        <v>6285.41</v>
      </c>
      <c r="M70" s="59">
        <f t="shared" si="42"/>
        <v>4500</v>
      </c>
      <c r="N70" s="59">
        <f t="shared" si="43"/>
        <v>6285.41</v>
      </c>
      <c r="O70" s="38">
        <f t="shared" si="5"/>
        <v>-1785.4099999999999</v>
      </c>
    </row>
    <row r="71" spans="1:15" ht="22.8" outlineLevel="1" x14ac:dyDescent="0.25">
      <c r="A71" s="56">
        <v>2249</v>
      </c>
      <c r="B71" s="33" t="s">
        <v>74</v>
      </c>
      <c r="C71" s="243">
        <v>10000</v>
      </c>
      <c r="D71" s="243">
        <v>12460.29</v>
      </c>
      <c r="E71" s="243">
        <v>10000</v>
      </c>
      <c r="F71" s="243">
        <v>15162.32</v>
      </c>
      <c r="G71" s="243">
        <v>10000</v>
      </c>
      <c r="H71" s="243">
        <v>11245.05</v>
      </c>
      <c r="I71" s="243">
        <v>10000</v>
      </c>
      <c r="J71" s="243">
        <v>12001.52</v>
      </c>
      <c r="K71" s="236">
        <f t="shared" si="41"/>
        <v>40000</v>
      </c>
      <c r="L71" s="236">
        <f t="shared" si="41"/>
        <v>50869.180000000008</v>
      </c>
      <c r="M71" s="237">
        <f t="shared" si="42"/>
        <v>40000</v>
      </c>
      <c r="N71" s="237">
        <f t="shared" si="43"/>
        <v>50869.180000000008</v>
      </c>
      <c r="O71" s="238">
        <f t="shared" si="5"/>
        <v>-10869.180000000008</v>
      </c>
    </row>
    <row r="72" spans="1:15" s="16" customFormat="1" ht="12.75" customHeight="1" outlineLevel="1" x14ac:dyDescent="0.25">
      <c r="A72" s="54">
        <v>2250</v>
      </c>
      <c r="B72" s="33" t="s">
        <v>75</v>
      </c>
      <c r="C72" s="55">
        <f t="shared" ref="C72:J72" si="44">SUM(C73:C74)</f>
        <v>5000</v>
      </c>
      <c r="D72" s="55">
        <f t="shared" si="44"/>
        <v>6278.57</v>
      </c>
      <c r="E72" s="55">
        <f t="shared" si="44"/>
        <v>5000</v>
      </c>
      <c r="F72" s="76">
        <f>SUM(F73:F74)</f>
        <v>16191.789999999999</v>
      </c>
      <c r="G72" s="55">
        <f t="shared" si="44"/>
        <v>5000</v>
      </c>
      <c r="H72" s="76">
        <f t="shared" si="44"/>
        <v>42805.83</v>
      </c>
      <c r="I72" s="55">
        <f t="shared" si="44"/>
        <v>5000</v>
      </c>
      <c r="J72" s="55">
        <f t="shared" si="44"/>
        <v>29262.6</v>
      </c>
      <c r="K72" s="55">
        <f>SUM(K73:K74)</f>
        <v>20000</v>
      </c>
      <c r="L72" s="55">
        <f>SUM(L73:L74)</f>
        <v>94538.79</v>
      </c>
      <c r="M72" s="74">
        <f t="shared" ref="M72:N76" si="45">C72+E72+G72+I72</f>
        <v>20000</v>
      </c>
      <c r="N72" s="74">
        <f t="shared" si="45"/>
        <v>94538.790000000008</v>
      </c>
      <c r="O72" s="75">
        <f>M72-N72</f>
        <v>-74538.790000000008</v>
      </c>
    </row>
    <row r="73" spans="1:15" s="16" customFormat="1" ht="14.25" customHeight="1" outlineLevel="1" x14ac:dyDescent="0.25">
      <c r="A73" s="56">
        <v>2250</v>
      </c>
      <c r="B73" s="33" t="s">
        <v>76</v>
      </c>
      <c r="C73" s="35">
        <v>3000</v>
      </c>
      <c r="D73" s="35">
        <v>1957.78</v>
      </c>
      <c r="E73" s="35">
        <v>3000</v>
      </c>
      <c r="F73" s="35">
        <v>11622.72</v>
      </c>
      <c r="G73" s="35">
        <v>3000</v>
      </c>
      <c r="H73" s="35">
        <v>37756.67</v>
      </c>
      <c r="I73" s="35">
        <v>3000</v>
      </c>
      <c r="J73" s="35">
        <v>10126.030000000001</v>
      </c>
      <c r="K73" s="58">
        <f>C73+E73+G73+I73</f>
        <v>12000</v>
      </c>
      <c r="L73" s="58">
        <f>D73+F73+H73+J73</f>
        <v>61463.199999999997</v>
      </c>
      <c r="M73" s="59">
        <f t="shared" si="45"/>
        <v>12000</v>
      </c>
      <c r="N73" s="59">
        <f t="shared" si="45"/>
        <v>61463.199999999997</v>
      </c>
      <c r="O73" s="38">
        <f t="shared" si="5"/>
        <v>-49463.199999999997</v>
      </c>
    </row>
    <row r="74" spans="1:15" s="16" customFormat="1" ht="12.75" customHeight="1" outlineLevel="1" x14ac:dyDescent="0.25">
      <c r="A74" s="56">
        <v>2259</v>
      </c>
      <c r="B74" s="33" t="s">
        <v>77</v>
      </c>
      <c r="C74" s="35">
        <v>2000</v>
      </c>
      <c r="D74" s="35">
        <v>4320.79</v>
      </c>
      <c r="E74" s="35">
        <v>2000</v>
      </c>
      <c r="F74" s="35">
        <v>4569.07</v>
      </c>
      <c r="G74" s="35">
        <v>2000</v>
      </c>
      <c r="H74" s="35">
        <v>5049.16</v>
      </c>
      <c r="I74" s="35">
        <v>2000</v>
      </c>
      <c r="J74" s="35">
        <v>19136.57</v>
      </c>
      <c r="K74" s="58">
        <f>C74+E74+G74+I74</f>
        <v>8000</v>
      </c>
      <c r="L74" s="58">
        <f>D74+F74+H74+J74</f>
        <v>33075.589999999997</v>
      </c>
      <c r="M74" s="59">
        <f t="shared" si="45"/>
        <v>8000</v>
      </c>
      <c r="N74" s="59">
        <f t="shared" si="45"/>
        <v>33075.589999999997</v>
      </c>
      <c r="O74" s="38">
        <f t="shared" si="5"/>
        <v>-25075.589999999997</v>
      </c>
    </row>
    <row r="75" spans="1:15" ht="12.75" customHeight="1" outlineLevel="1" x14ac:dyDescent="0.25">
      <c r="A75" s="54">
        <v>2260</v>
      </c>
      <c r="B75" s="33" t="s">
        <v>78</v>
      </c>
      <c r="C75" s="55">
        <f t="shared" ref="C75:J75" si="46">SUM(C76:C80)</f>
        <v>76000</v>
      </c>
      <c r="D75" s="55">
        <f t="shared" si="46"/>
        <v>47727.49</v>
      </c>
      <c r="E75" s="55">
        <f t="shared" si="46"/>
        <v>12150</v>
      </c>
      <c r="F75" s="55">
        <f t="shared" si="46"/>
        <v>6850.3099999999995</v>
      </c>
      <c r="G75" s="55">
        <f t="shared" si="46"/>
        <v>12400</v>
      </c>
      <c r="H75" s="76">
        <f t="shared" si="46"/>
        <v>12053.08</v>
      </c>
      <c r="I75" s="55">
        <f t="shared" si="46"/>
        <v>13450</v>
      </c>
      <c r="J75" s="55">
        <f t="shared" si="46"/>
        <v>28234.09</v>
      </c>
      <c r="K75" s="55">
        <f>SUM(K76:K80)</f>
        <v>114000</v>
      </c>
      <c r="L75" s="55">
        <f>SUM(L76:L80)</f>
        <v>94864.97</v>
      </c>
      <c r="M75" s="74">
        <f t="shared" si="45"/>
        <v>114000</v>
      </c>
      <c r="N75" s="74">
        <f t="shared" si="45"/>
        <v>94864.969999999987</v>
      </c>
      <c r="O75" s="75">
        <f t="shared" si="5"/>
        <v>19135.030000000013</v>
      </c>
    </row>
    <row r="76" spans="1:15" ht="12.75" customHeight="1" outlineLevel="1" x14ac:dyDescent="0.25">
      <c r="A76" s="56">
        <v>2261</v>
      </c>
      <c r="B76" s="33" t="s">
        <v>79</v>
      </c>
      <c r="C76" s="35">
        <v>13000</v>
      </c>
      <c r="D76" s="35">
        <v>9103.9500000000007</v>
      </c>
      <c r="E76" s="35">
        <v>8000</v>
      </c>
      <c r="F76" s="35">
        <v>6085</v>
      </c>
      <c r="G76" s="35">
        <v>8000</v>
      </c>
      <c r="H76" s="35">
        <v>5413.34</v>
      </c>
      <c r="I76" s="35">
        <v>8000</v>
      </c>
      <c r="J76" s="35">
        <v>7273.34</v>
      </c>
      <c r="K76" s="58">
        <f>C76+E76+G76+I76</f>
        <v>37000</v>
      </c>
      <c r="L76" s="58">
        <f>D76+F76+H76+J76</f>
        <v>27875.63</v>
      </c>
      <c r="M76" s="59">
        <f t="shared" si="45"/>
        <v>37000</v>
      </c>
      <c r="N76" s="59">
        <f t="shared" si="45"/>
        <v>27875.63</v>
      </c>
      <c r="O76" s="38">
        <f t="shared" si="5"/>
        <v>9124.369999999999</v>
      </c>
    </row>
    <row r="77" spans="1:15" ht="12.75" customHeight="1" outlineLevel="1" x14ac:dyDescent="0.25">
      <c r="A77" s="56">
        <v>2262</v>
      </c>
      <c r="B77" s="33" t="s">
        <v>80</v>
      </c>
      <c r="C77" s="35">
        <v>2000</v>
      </c>
      <c r="D77" s="35"/>
      <c r="E77" s="35">
        <v>500</v>
      </c>
      <c r="F77" s="35">
        <v>0</v>
      </c>
      <c r="G77" s="35">
        <v>750</v>
      </c>
      <c r="H77" s="35">
        <v>60.45</v>
      </c>
      <c r="I77" s="35">
        <v>750</v>
      </c>
      <c r="J77" s="35"/>
      <c r="K77" s="58">
        <f t="shared" ref="K77:L80" si="47">C77+E77+G77+I77</f>
        <v>4000</v>
      </c>
      <c r="L77" s="58">
        <f t="shared" si="47"/>
        <v>60.45</v>
      </c>
      <c r="M77" s="59">
        <f t="shared" ref="M77:M80" si="48">C77+E77+G77+I77</f>
        <v>4000</v>
      </c>
      <c r="N77" s="59">
        <f t="shared" ref="N77:N80" si="49">D77+F77+H77+J77</f>
        <v>60.45</v>
      </c>
      <c r="O77" s="38">
        <f t="shared" si="5"/>
        <v>3939.55</v>
      </c>
    </row>
    <row r="78" spans="1:15" s="60" customFormat="1" ht="12.75" customHeight="1" outlineLevel="1" x14ac:dyDescent="0.25">
      <c r="A78" s="56">
        <v>2263</v>
      </c>
      <c r="B78" s="33" t="s">
        <v>81</v>
      </c>
      <c r="C78" s="35"/>
      <c r="D78" s="35"/>
      <c r="E78" s="35"/>
      <c r="F78" s="35"/>
      <c r="G78" s="35"/>
      <c r="H78" s="35"/>
      <c r="I78" s="35"/>
      <c r="J78" s="35"/>
      <c r="K78" s="58">
        <f t="shared" si="47"/>
        <v>0</v>
      </c>
      <c r="L78" s="58">
        <f t="shared" si="47"/>
        <v>0</v>
      </c>
      <c r="M78" s="59">
        <f t="shared" si="48"/>
        <v>0</v>
      </c>
      <c r="N78" s="59">
        <f t="shared" si="49"/>
        <v>0</v>
      </c>
      <c r="O78" s="38">
        <f t="shared" si="5"/>
        <v>0</v>
      </c>
    </row>
    <row r="79" spans="1:15" ht="12.75" customHeight="1" outlineLevel="1" x14ac:dyDescent="0.25">
      <c r="A79" s="56">
        <v>2264</v>
      </c>
      <c r="B79" s="33" t="s">
        <v>82</v>
      </c>
      <c r="C79" s="35">
        <v>60000</v>
      </c>
      <c r="D79" s="35">
        <v>36276.81</v>
      </c>
      <c r="E79" s="35">
        <v>3000</v>
      </c>
      <c r="F79" s="35">
        <v>0</v>
      </c>
      <c r="G79" s="35">
        <v>3000</v>
      </c>
      <c r="H79" s="35">
        <v>5667.05</v>
      </c>
      <c r="I79" s="35">
        <v>4000</v>
      </c>
      <c r="J79" s="35">
        <v>19709.900000000001</v>
      </c>
      <c r="K79" s="58">
        <f t="shared" si="47"/>
        <v>70000</v>
      </c>
      <c r="L79" s="58">
        <f t="shared" si="47"/>
        <v>61653.760000000002</v>
      </c>
      <c r="M79" s="59">
        <f t="shared" si="48"/>
        <v>70000</v>
      </c>
      <c r="N79" s="59">
        <f t="shared" si="49"/>
        <v>61653.760000000002</v>
      </c>
      <c r="O79" s="38">
        <f t="shared" ref="O79:O121" si="50">M79-N79</f>
        <v>8346.239999999998</v>
      </c>
    </row>
    <row r="80" spans="1:15" ht="12.75" customHeight="1" outlineLevel="1" x14ac:dyDescent="0.25">
      <c r="A80" s="56">
        <v>2269</v>
      </c>
      <c r="B80" s="33" t="s">
        <v>83</v>
      </c>
      <c r="C80" s="35">
        <v>1000</v>
      </c>
      <c r="D80" s="35">
        <v>2346.73</v>
      </c>
      <c r="E80" s="35">
        <v>650</v>
      </c>
      <c r="F80" s="35">
        <v>765.31</v>
      </c>
      <c r="G80" s="35">
        <v>650</v>
      </c>
      <c r="H80" s="35">
        <v>912.24</v>
      </c>
      <c r="I80" s="35">
        <v>700</v>
      </c>
      <c r="J80" s="35">
        <v>1250.8499999999999</v>
      </c>
      <c r="K80" s="58">
        <f t="shared" si="47"/>
        <v>3000</v>
      </c>
      <c r="L80" s="58">
        <f t="shared" si="47"/>
        <v>5275.1299999999992</v>
      </c>
      <c r="M80" s="59">
        <f t="shared" si="48"/>
        <v>3000</v>
      </c>
      <c r="N80" s="59">
        <f t="shared" si="49"/>
        <v>5275.1299999999992</v>
      </c>
      <c r="O80" s="38">
        <f t="shared" si="50"/>
        <v>-2275.1299999999992</v>
      </c>
    </row>
    <row r="81" spans="1:15" s="16" customFormat="1" ht="12.75" customHeight="1" outlineLevel="1" x14ac:dyDescent="0.25">
      <c r="A81" s="54">
        <v>2270</v>
      </c>
      <c r="B81" s="33" t="s">
        <v>84</v>
      </c>
      <c r="C81" s="55">
        <f t="shared" ref="C81:L81" si="51">C82</f>
        <v>134251</v>
      </c>
      <c r="D81" s="55">
        <f t="shared" si="51"/>
        <v>188494.89</v>
      </c>
      <c r="E81" s="55">
        <f t="shared" si="51"/>
        <v>221151</v>
      </c>
      <c r="F81" s="55">
        <f t="shared" si="51"/>
        <v>111894.74</v>
      </c>
      <c r="G81" s="55">
        <f t="shared" si="51"/>
        <v>125585</v>
      </c>
      <c r="H81" s="55">
        <f t="shared" si="51"/>
        <v>246101.56</v>
      </c>
      <c r="I81" s="55">
        <f t="shared" si="51"/>
        <v>136377</v>
      </c>
      <c r="J81" s="55">
        <f t="shared" si="51"/>
        <v>250907.99</v>
      </c>
      <c r="K81" s="55">
        <f t="shared" si="51"/>
        <v>617364</v>
      </c>
      <c r="L81" s="55">
        <f t="shared" si="51"/>
        <v>797399.17999999993</v>
      </c>
      <c r="M81" s="74">
        <f t="shared" ref="M81:N81" si="52">C81+E81+G81</f>
        <v>480987</v>
      </c>
      <c r="N81" s="74">
        <f t="shared" si="52"/>
        <v>546491.18999999994</v>
      </c>
      <c r="O81" s="75">
        <f t="shared" si="50"/>
        <v>-65504.189999999944</v>
      </c>
    </row>
    <row r="82" spans="1:15" s="16" customFormat="1" ht="12.75" customHeight="1" outlineLevel="1" x14ac:dyDescent="0.25">
      <c r="A82" s="56">
        <v>2270</v>
      </c>
      <c r="B82" s="33" t="s">
        <v>85</v>
      </c>
      <c r="C82" s="35">
        <v>134251</v>
      </c>
      <c r="D82" s="35">
        <v>188494.89</v>
      </c>
      <c r="E82" s="35">
        <v>221151</v>
      </c>
      <c r="F82" s="35">
        <v>111894.74</v>
      </c>
      <c r="G82" s="35">
        <v>125585</v>
      </c>
      <c r="H82" s="35">
        <v>246101.56</v>
      </c>
      <c r="I82" s="35">
        <v>136377</v>
      </c>
      <c r="J82" s="35">
        <v>250907.99</v>
      </c>
      <c r="K82" s="58">
        <f>C82+E82+G82+I82</f>
        <v>617364</v>
      </c>
      <c r="L82" s="58">
        <f>D82+F82+H82+J82</f>
        <v>797399.17999999993</v>
      </c>
      <c r="M82" s="59">
        <f t="shared" ref="M82:N85" si="53">C82+E82+G82+I82</f>
        <v>617364</v>
      </c>
      <c r="N82" s="59">
        <f t="shared" si="53"/>
        <v>797399.17999999993</v>
      </c>
      <c r="O82" s="38">
        <f t="shared" si="50"/>
        <v>-180035.17999999993</v>
      </c>
    </row>
    <row r="83" spans="1:15" s="16" customFormat="1" ht="14.25" customHeight="1" outlineLevel="1" x14ac:dyDescent="0.25">
      <c r="A83" s="68">
        <v>2300</v>
      </c>
      <c r="B83" s="33" t="s">
        <v>86</v>
      </c>
      <c r="C83" s="69">
        <f t="shared" ref="C83:J83" si="54">C84+C89+C93+C94+C96+C97</f>
        <v>72900</v>
      </c>
      <c r="D83" s="69">
        <f t="shared" si="54"/>
        <v>22261.699999999997</v>
      </c>
      <c r="E83" s="69">
        <f t="shared" si="54"/>
        <v>77846</v>
      </c>
      <c r="F83" s="69">
        <f t="shared" si="54"/>
        <v>25625.59</v>
      </c>
      <c r="G83" s="69">
        <f t="shared" si="54"/>
        <v>86283</v>
      </c>
      <c r="H83" s="69">
        <f t="shared" si="54"/>
        <v>41503.47</v>
      </c>
      <c r="I83" s="69">
        <f t="shared" si="54"/>
        <v>66360</v>
      </c>
      <c r="J83" s="69">
        <f t="shared" si="54"/>
        <v>67614.94</v>
      </c>
      <c r="K83" s="69">
        <f>K84+K89+K93+K94+K96+K97</f>
        <v>303389</v>
      </c>
      <c r="L83" s="69">
        <f>L84+L89+L93+L94+L96+L97</f>
        <v>157005.70000000001</v>
      </c>
      <c r="M83" s="205">
        <f t="shared" si="53"/>
        <v>303389</v>
      </c>
      <c r="N83" s="205">
        <f t="shared" si="53"/>
        <v>157005.70000000001</v>
      </c>
      <c r="O83" s="77">
        <f t="shared" si="50"/>
        <v>146383.29999999999</v>
      </c>
    </row>
    <row r="84" spans="1:15" s="16" customFormat="1" ht="12.75" customHeight="1" outlineLevel="1" x14ac:dyDescent="0.25">
      <c r="A84" s="54">
        <v>2310</v>
      </c>
      <c r="B84" s="33" t="s">
        <v>87</v>
      </c>
      <c r="C84" s="55">
        <f t="shared" ref="C84:J84" si="55">SUM(C85:C88)</f>
        <v>8400</v>
      </c>
      <c r="D84" s="55">
        <f t="shared" si="55"/>
        <v>7308.3099999999995</v>
      </c>
      <c r="E84" s="55">
        <f t="shared" si="55"/>
        <v>8500</v>
      </c>
      <c r="F84" s="55">
        <f t="shared" si="55"/>
        <v>11823.62</v>
      </c>
      <c r="G84" s="55">
        <f t="shared" si="55"/>
        <v>8500</v>
      </c>
      <c r="H84" s="55">
        <f t="shared" si="55"/>
        <v>11657.21</v>
      </c>
      <c r="I84" s="55">
        <f t="shared" si="55"/>
        <v>9500</v>
      </c>
      <c r="J84" s="55">
        <f t="shared" si="55"/>
        <v>35941.67</v>
      </c>
      <c r="K84" s="55">
        <f>SUM(K85:K88)</f>
        <v>34900</v>
      </c>
      <c r="L84" s="55">
        <f>SUM(L85:L88)</f>
        <v>66730.81</v>
      </c>
      <c r="M84" s="74">
        <f t="shared" si="53"/>
        <v>34900</v>
      </c>
      <c r="N84" s="74">
        <f t="shared" si="53"/>
        <v>66730.81</v>
      </c>
      <c r="O84" s="75">
        <f t="shared" si="50"/>
        <v>-31830.809999999998</v>
      </c>
    </row>
    <row r="85" spans="1:15" s="16" customFormat="1" ht="12.75" customHeight="1" outlineLevel="1" x14ac:dyDescent="0.25">
      <c r="A85" s="56">
        <v>2311</v>
      </c>
      <c r="B85" s="33" t="s">
        <v>88</v>
      </c>
      <c r="C85" s="35">
        <v>1500</v>
      </c>
      <c r="D85" s="35">
        <v>706.56</v>
      </c>
      <c r="E85" s="35">
        <v>1500</v>
      </c>
      <c r="F85" s="35">
        <v>545.17999999999995</v>
      </c>
      <c r="G85" s="35">
        <v>1500</v>
      </c>
      <c r="H85" s="35">
        <v>843.31</v>
      </c>
      <c r="I85" s="35">
        <v>1500</v>
      </c>
      <c r="J85" s="35">
        <v>4445.0600000000004</v>
      </c>
      <c r="K85" s="58">
        <f>C85+E85+G85+I85</f>
        <v>6000</v>
      </c>
      <c r="L85" s="58">
        <f>D85+F85+H85+J85</f>
        <v>6540.1100000000006</v>
      </c>
      <c r="M85" s="59">
        <f t="shared" si="53"/>
        <v>6000</v>
      </c>
      <c r="N85" s="59">
        <f t="shared" si="53"/>
        <v>6540.1100000000006</v>
      </c>
      <c r="O85" s="38">
        <f t="shared" si="50"/>
        <v>-540.11000000000058</v>
      </c>
    </row>
    <row r="86" spans="1:15" s="16" customFormat="1" ht="12.75" customHeight="1" outlineLevel="1" x14ac:dyDescent="0.25">
      <c r="A86" s="56">
        <v>2312</v>
      </c>
      <c r="B86" s="33" t="s">
        <v>89</v>
      </c>
      <c r="C86" s="35">
        <v>4400</v>
      </c>
      <c r="D86" s="35">
        <v>6163.48</v>
      </c>
      <c r="E86" s="35">
        <v>4500</v>
      </c>
      <c r="F86" s="35">
        <v>2953.5</v>
      </c>
      <c r="G86" s="35">
        <v>5000</v>
      </c>
      <c r="H86" s="35">
        <v>9829.36</v>
      </c>
      <c r="I86" s="35">
        <v>5000</v>
      </c>
      <c r="J86" s="35">
        <v>23497.77</v>
      </c>
      <c r="K86" s="58">
        <f t="shared" ref="K86:K88" si="56">C86+E86+G86+I86</f>
        <v>18900</v>
      </c>
      <c r="L86" s="58">
        <f t="shared" ref="L86:L88" si="57">D86+F86+H86+J86</f>
        <v>42444.11</v>
      </c>
      <c r="M86" s="59">
        <f t="shared" ref="M86:M88" si="58">C86+E86+G86+I86</f>
        <v>18900</v>
      </c>
      <c r="N86" s="59">
        <f t="shared" ref="N86:N88" si="59">D86+F86+H86+J86</f>
        <v>42444.11</v>
      </c>
      <c r="O86" s="38">
        <f t="shared" si="50"/>
        <v>-23544.11</v>
      </c>
    </row>
    <row r="87" spans="1:15" ht="12.75" customHeight="1" outlineLevel="1" x14ac:dyDescent="0.25">
      <c r="A87" s="56">
        <v>2313</v>
      </c>
      <c r="B87" s="33" t="s">
        <v>90</v>
      </c>
      <c r="C87" s="35"/>
      <c r="D87" s="35"/>
      <c r="E87" s="35"/>
      <c r="F87" s="35"/>
      <c r="G87" s="35"/>
      <c r="H87" s="35"/>
      <c r="I87" s="35"/>
      <c r="J87" s="35"/>
      <c r="K87" s="58">
        <f t="shared" si="56"/>
        <v>0</v>
      </c>
      <c r="L87" s="58">
        <f t="shared" si="57"/>
        <v>0</v>
      </c>
      <c r="M87" s="59">
        <f t="shared" si="58"/>
        <v>0</v>
      </c>
      <c r="N87" s="59">
        <f t="shared" si="59"/>
        <v>0</v>
      </c>
      <c r="O87" s="38">
        <f t="shared" si="50"/>
        <v>0</v>
      </c>
    </row>
    <row r="88" spans="1:15" ht="23.25" customHeight="1" outlineLevel="1" x14ac:dyDescent="0.25">
      <c r="A88" s="56">
        <v>2314</v>
      </c>
      <c r="B88" s="33" t="s">
        <v>91</v>
      </c>
      <c r="C88" s="243">
        <v>2500</v>
      </c>
      <c r="D88" s="243">
        <v>438.27</v>
      </c>
      <c r="E88" s="243">
        <v>2500</v>
      </c>
      <c r="F88" s="243">
        <v>8324.94</v>
      </c>
      <c r="G88" s="243">
        <v>2000</v>
      </c>
      <c r="H88" s="243">
        <v>984.54</v>
      </c>
      <c r="I88" s="243">
        <v>3000</v>
      </c>
      <c r="J88" s="243">
        <v>7998.84</v>
      </c>
      <c r="K88" s="236">
        <f t="shared" si="56"/>
        <v>10000</v>
      </c>
      <c r="L88" s="236">
        <f t="shared" si="57"/>
        <v>17746.59</v>
      </c>
      <c r="M88" s="237">
        <f t="shared" si="58"/>
        <v>10000</v>
      </c>
      <c r="N88" s="237">
        <f t="shared" si="59"/>
        <v>17746.59</v>
      </c>
      <c r="O88" s="238">
        <f t="shared" si="50"/>
        <v>-7746.59</v>
      </c>
    </row>
    <row r="89" spans="1:15" ht="12.75" customHeight="1" outlineLevel="1" x14ac:dyDescent="0.25">
      <c r="A89" s="54">
        <v>2320</v>
      </c>
      <c r="B89" s="33" t="s">
        <v>92</v>
      </c>
      <c r="C89" s="55">
        <f t="shared" ref="C89:J89" si="60">SUM(C90:C92)</f>
        <v>5000</v>
      </c>
      <c r="D89" s="55">
        <f t="shared" si="60"/>
        <v>2857.43</v>
      </c>
      <c r="E89" s="55">
        <f t="shared" si="60"/>
        <v>5000</v>
      </c>
      <c r="F89" s="55">
        <f t="shared" si="60"/>
        <v>3124.6</v>
      </c>
      <c r="G89" s="55">
        <f t="shared" si="60"/>
        <v>5000</v>
      </c>
      <c r="H89" s="55">
        <f t="shared" si="60"/>
        <v>5667.98</v>
      </c>
      <c r="I89" s="55">
        <f t="shared" si="60"/>
        <v>5000</v>
      </c>
      <c r="J89" s="55">
        <f t="shared" si="60"/>
        <v>5248.81</v>
      </c>
      <c r="K89" s="55">
        <f>SUM(K90:K92)</f>
        <v>20000</v>
      </c>
      <c r="L89" s="55">
        <f>SUM(L90:L92)</f>
        <v>16898.82</v>
      </c>
      <c r="M89" s="74">
        <f>C89+E89+G89+I89</f>
        <v>20000</v>
      </c>
      <c r="N89" s="74">
        <f>D89+F89+H89+J89</f>
        <v>16898.82</v>
      </c>
      <c r="O89" s="75">
        <f t="shared" si="50"/>
        <v>3101.1800000000003</v>
      </c>
    </row>
    <row r="90" spans="1:15" ht="12.75" customHeight="1" outlineLevel="1" x14ac:dyDescent="0.25">
      <c r="A90" s="56">
        <v>2321</v>
      </c>
      <c r="B90" s="33" t="s">
        <v>93</v>
      </c>
      <c r="C90" s="35"/>
      <c r="D90" s="35"/>
      <c r="E90" s="35"/>
      <c r="F90" s="35"/>
      <c r="G90" s="35"/>
      <c r="H90" s="35"/>
      <c r="I90" s="35"/>
      <c r="J90" s="35"/>
      <c r="K90" s="58">
        <f>C90+E90+G90+I90</f>
        <v>0</v>
      </c>
      <c r="L90" s="58">
        <f>D90+F90+H90+J90</f>
        <v>0</v>
      </c>
      <c r="M90" s="59">
        <f>C90+E90+G90</f>
        <v>0</v>
      </c>
      <c r="N90" s="59">
        <f>D90+F90+H90</f>
        <v>0</v>
      </c>
      <c r="O90" s="38">
        <f t="shared" si="50"/>
        <v>0</v>
      </c>
    </row>
    <row r="91" spans="1:15" ht="12.75" customHeight="1" outlineLevel="1" x14ac:dyDescent="0.25">
      <c r="A91" s="56">
        <v>2322</v>
      </c>
      <c r="B91" s="33" t="s">
        <v>94</v>
      </c>
      <c r="C91" s="35">
        <v>5000</v>
      </c>
      <c r="D91" s="35">
        <v>2857.43</v>
      </c>
      <c r="E91" s="35">
        <v>5000</v>
      </c>
      <c r="F91" s="35">
        <v>3124.6</v>
      </c>
      <c r="G91" s="35">
        <v>5000</v>
      </c>
      <c r="H91" s="35">
        <v>5667.98</v>
      </c>
      <c r="I91" s="35">
        <v>5000</v>
      </c>
      <c r="J91" s="35">
        <v>5248.81</v>
      </c>
      <c r="K91" s="58">
        <f t="shared" ref="K91:L93" si="61">C91+E91+G91+I91</f>
        <v>20000</v>
      </c>
      <c r="L91" s="58">
        <f t="shared" si="61"/>
        <v>16898.82</v>
      </c>
      <c r="M91" s="59">
        <f>C91+E91+G91+I91</f>
        <v>20000</v>
      </c>
      <c r="N91" s="59">
        <f>D91+F91+H91+J91</f>
        <v>16898.82</v>
      </c>
      <c r="O91" s="38">
        <f t="shared" si="50"/>
        <v>3101.1800000000003</v>
      </c>
    </row>
    <row r="92" spans="1:15" ht="12.75" customHeight="1" outlineLevel="1" x14ac:dyDescent="0.25">
      <c r="A92" s="56">
        <v>2329</v>
      </c>
      <c r="B92" s="33" t="s">
        <v>95</v>
      </c>
      <c r="C92" s="35"/>
      <c r="D92" s="35"/>
      <c r="E92" s="35"/>
      <c r="F92" s="35"/>
      <c r="G92" s="35"/>
      <c r="H92" s="35"/>
      <c r="I92" s="35"/>
      <c r="J92" s="35"/>
      <c r="K92" s="58">
        <f t="shared" si="61"/>
        <v>0</v>
      </c>
      <c r="L92" s="58">
        <f t="shared" si="61"/>
        <v>0</v>
      </c>
      <c r="M92" s="59">
        <f t="shared" ref="M92:M93" si="62">C92+E92+G92</f>
        <v>0</v>
      </c>
      <c r="N92" s="59">
        <f t="shared" ref="N92:N93" si="63">D92+F92+H92</f>
        <v>0</v>
      </c>
      <c r="O92" s="38">
        <f t="shared" si="50"/>
        <v>0</v>
      </c>
    </row>
    <row r="93" spans="1:15" ht="12.75" customHeight="1" outlineLevel="1" x14ac:dyDescent="0.25">
      <c r="A93" s="54">
        <v>2330</v>
      </c>
      <c r="B93" s="33" t="s">
        <v>96</v>
      </c>
      <c r="C93" s="35"/>
      <c r="D93" s="35"/>
      <c r="E93" s="35"/>
      <c r="F93" s="35"/>
      <c r="G93" s="35"/>
      <c r="H93" s="35"/>
      <c r="I93" s="35"/>
      <c r="J93" s="35"/>
      <c r="K93" s="58">
        <f t="shared" si="61"/>
        <v>0</v>
      </c>
      <c r="L93" s="58">
        <f t="shared" si="61"/>
        <v>0</v>
      </c>
      <c r="M93" s="59">
        <f t="shared" si="62"/>
        <v>0</v>
      </c>
      <c r="N93" s="59">
        <f t="shared" si="63"/>
        <v>0</v>
      </c>
      <c r="O93" s="38">
        <f t="shared" si="50"/>
        <v>0</v>
      </c>
    </row>
    <row r="94" spans="1:15" s="16" customFormat="1" ht="45.6" outlineLevel="1" x14ac:dyDescent="0.25">
      <c r="A94" s="54">
        <v>2340</v>
      </c>
      <c r="B94" s="33" t="s">
        <v>97</v>
      </c>
      <c r="C94" s="55">
        <f t="shared" ref="C94:J94" si="64">C95</f>
        <v>0</v>
      </c>
      <c r="D94" s="244">
        <f t="shared" si="64"/>
        <v>0</v>
      </c>
      <c r="E94" s="244">
        <f t="shared" si="64"/>
        <v>0</v>
      </c>
      <c r="F94" s="244">
        <f t="shared" si="64"/>
        <v>0</v>
      </c>
      <c r="G94" s="244">
        <f t="shared" si="64"/>
        <v>0</v>
      </c>
      <c r="H94" s="244">
        <f t="shared" si="64"/>
        <v>0</v>
      </c>
      <c r="I94" s="244">
        <f t="shared" si="64"/>
        <v>0</v>
      </c>
      <c r="J94" s="244">
        <f t="shared" si="64"/>
        <v>0</v>
      </c>
      <c r="K94" s="244">
        <f>K95</f>
        <v>0</v>
      </c>
      <c r="L94" s="244">
        <f>L95</f>
        <v>0</v>
      </c>
      <c r="M94" s="246">
        <f>C94+E94+G94</f>
        <v>0</v>
      </c>
      <c r="N94" s="246">
        <f>D94+F94+H94</f>
        <v>0</v>
      </c>
      <c r="O94" s="78">
        <f t="shared" si="50"/>
        <v>0</v>
      </c>
    </row>
    <row r="95" spans="1:15" ht="12.75" customHeight="1" outlineLevel="1" x14ac:dyDescent="0.25">
      <c r="A95" s="56">
        <v>2341</v>
      </c>
      <c r="B95" s="33" t="s">
        <v>98</v>
      </c>
      <c r="C95" s="58">
        <v>0</v>
      </c>
      <c r="D95" s="35">
        <v>0</v>
      </c>
      <c r="E95" s="58"/>
      <c r="F95" s="35"/>
      <c r="G95" s="58"/>
      <c r="H95" s="35"/>
      <c r="I95" s="58"/>
      <c r="J95" s="35"/>
      <c r="K95" s="58">
        <f t="shared" ref="K95:L99" si="65">C95+E95+G95+I95</f>
        <v>0</v>
      </c>
      <c r="L95" s="58">
        <f t="shared" si="65"/>
        <v>0</v>
      </c>
      <c r="M95" s="59">
        <f>C95+E95+G95</f>
        <v>0</v>
      </c>
      <c r="N95" s="59">
        <f>D95+F95+H95</f>
        <v>0</v>
      </c>
      <c r="O95" s="38">
        <f t="shared" si="50"/>
        <v>0</v>
      </c>
    </row>
    <row r="96" spans="1:15" s="16" customFormat="1" ht="12.75" customHeight="1" outlineLevel="1" x14ac:dyDescent="0.25">
      <c r="A96" s="54">
        <v>2350</v>
      </c>
      <c r="B96" s="33" t="s">
        <v>99</v>
      </c>
      <c r="C96" s="70">
        <v>7500</v>
      </c>
      <c r="D96" s="35">
        <v>11782.61</v>
      </c>
      <c r="E96" s="70">
        <v>7500</v>
      </c>
      <c r="F96" s="35">
        <v>10241.74</v>
      </c>
      <c r="G96" s="70">
        <v>7500</v>
      </c>
      <c r="H96" s="35">
        <v>12977.36</v>
      </c>
      <c r="I96" s="70">
        <v>7500</v>
      </c>
      <c r="J96" s="35">
        <v>16680.72</v>
      </c>
      <c r="K96" s="58">
        <f t="shared" si="65"/>
        <v>30000</v>
      </c>
      <c r="L96" s="58">
        <f t="shared" si="65"/>
        <v>51682.43</v>
      </c>
      <c r="M96" s="59">
        <f>C96+E96+G96+I96</f>
        <v>30000</v>
      </c>
      <c r="N96" s="59">
        <f>D96+F96+H96+J96</f>
        <v>51682.43</v>
      </c>
      <c r="O96" s="38">
        <f t="shared" si="50"/>
        <v>-21682.43</v>
      </c>
    </row>
    <row r="97" spans="1:15" s="16" customFormat="1" ht="12.75" customHeight="1" outlineLevel="1" x14ac:dyDescent="0.25">
      <c r="A97" s="54">
        <v>2390</v>
      </c>
      <c r="B97" s="33" t="s">
        <v>100</v>
      </c>
      <c r="C97" s="70">
        <v>52000</v>
      </c>
      <c r="D97" s="35">
        <v>313.35000000000002</v>
      </c>
      <c r="E97" s="70">
        <v>56846</v>
      </c>
      <c r="F97" s="35">
        <v>435.63</v>
      </c>
      <c r="G97" s="70">
        <v>65283</v>
      </c>
      <c r="H97" s="35">
        <v>11200.92</v>
      </c>
      <c r="I97" s="70">
        <v>44360</v>
      </c>
      <c r="J97" s="35">
        <v>9743.74</v>
      </c>
      <c r="K97" s="58">
        <f t="shared" si="65"/>
        <v>218489</v>
      </c>
      <c r="L97" s="58">
        <f t="shared" si="65"/>
        <v>21693.64</v>
      </c>
      <c r="M97" s="59">
        <f>C97+E97+G97+I97</f>
        <v>218489</v>
      </c>
      <c r="N97" s="59">
        <f>D97+F97+H97+J97</f>
        <v>21693.64</v>
      </c>
      <c r="O97" s="38">
        <f t="shared" si="50"/>
        <v>196795.36</v>
      </c>
    </row>
    <row r="98" spans="1:15" s="16" customFormat="1" outlineLevel="1" x14ac:dyDescent="0.25">
      <c r="A98" s="68">
        <v>2400</v>
      </c>
      <c r="B98" s="57" t="s">
        <v>101</v>
      </c>
      <c r="C98" s="79"/>
      <c r="D98" s="35"/>
      <c r="E98" s="79"/>
      <c r="F98" s="35"/>
      <c r="G98" s="79"/>
      <c r="H98" s="35"/>
      <c r="I98" s="79"/>
      <c r="J98" s="35"/>
      <c r="K98" s="58">
        <f t="shared" si="65"/>
        <v>0</v>
      </c>
      <c r="L98" s="58">
        <f t="shared" si="65"/>
        <v>0</v>
      </c>
      <c r="M98" s="59">
        <f t="shared" ref="M98" si="66">C98+E98+G98</f>
        <v>0</v>
      </c>
      <c r="N98" s="59">
        <f t="shared" ref="N98" si="67">D98+F98+H98</f>
        <v>0</v>
      </c>
      <c r="O98" s="38">
        <f t="shared" si="50"/>
        <v>0</v>
      </c>
    </row>
    <row r="99" spans="1:15" s="16" customFormat="1" ht="12.75" customHeight="1" outlineLevel="1" x14ac:dyDescent="0.25">
      <c r="A99" s="56"/>
      <c r="B99" s="57"/>
      <c r="C99" s="80"/>
      <c r="D99" s="80"/>
      <c r="E99" s="80"/>
      <c r="F99" s="80"/>
      <c r="G99" s="80"/>
      <c r="H99" s="80"/>
      <c r="I99" s="80"/>
      <c r="J99" s="80"/>
      <c r="K99" s="69">
        <f t="shared" si="65"/>
        <v>0</v>
      </c>
      <c r="L99" s="69">
        <f t="shared" si="65"/>
        <v>0</v>
      </c>
      <c r="M99" s="74">
        <f t="shared" ref="M99:N99" si="68">C99+E99+G99</f>
        <v>0</v>
      </c>
      <c r="N99" s="74">
        <f t="shared" si="68"/>
        <v>0</v>
      </c>
      <c r="O99" s="75">
        <f t="shared" si="50"/>
        <v>0</v>
      </c>
    </row>
    <row r="100" spans="1:15" ht="22.8" outlineLevel="1" x14ac:dyDescent="0.25">
      <c r="A100" s="68">
        <v>2500</v>
      </c>
      <c r="B100" s="57" t="s">
        <v>102</v>
      </c>
      <c r="C100" s="239">
        <f t="shared" ref="C100:J100" si="69">C101+C106</f>
        <v>13959</v>
      </c>
      <c r="D100" s="239">
        <f t="shared" si="69"/>
        <v>61636.950000000004</v>
      </c>
      <c r="E100" s="239">
        <f t="shared" si="69"/>
        <v>13959</v>
      </c>
      <c r="F100" s="239">
        <f t="shared" si="69"/>
        <v>17888.170000000002</v>
      </c>
      <c r="G100" s="239">
        <f t="shared" si="69"/>
        <v>13959</v>
      </c>
      <c r="H100" s="239">
        <f t="shared" si="69"/>
        <v>13551.49</v>
      </c>
      <c r="I100" s="239">
        <f t="shared" si="69"/>
        <v>13959</v>
      </c>
      <c r="J100" s="239">
        <f t="shared" si="69"/>
        <v>23279.789999999997</v>
      </c>
      <c r="K100" s="239">
        <f>K101+K106</f>
        <v>55836</v>
      </c>
      <c r="L100" s="239">
        <f>L101+L106</f>
        <v>116356.4</v>
      </c>
      <c r="M100" s="240">
        <f t="shared" ref="M100:N102" si="70">C100+E100+G100+I100</f>
        <v>55836</v>
      </c>
      <c r="N100" s="240">
        <f t="shared" si="70"/>
        <v>116356.40000000001</v>
      </c>
      <c r="O100" s="77">
        <f t="shared" si="50"/>
        <v>-60520.400000000009</v>
      </c>
    </row>
    <row r="101" spans="1:15" s="16" customFormat="1" ht="12.75" customHeight="1" outlineLevel="1" x14ac:dyDescent="0.25">
      <c r="A101" s="54">
        <v>2510</v>
      </c>
      <c r="B101" s="33" t="s">
        <v>103</v>
      </c>
      <c r="C101" s="55">
        <f t="shared" ref="C101:J101" si="71">SUM(C102:C105)</f>
        <v>13959</v>
      </c>
      <c r="D101" s="55">
        <f t="shared" si="71"/>
        <v>61636.950000000004</v>
      </c>
      <c r="E101" s="55">
        <f t="shared" si="71"/>
        <v>13959</v>
      </c>
      <c r="F101" s="55">
        <f t="shared" si="71"/>
        <v>17888.170000000002</v>
      </c>
      <c r="G101" s="55">
        <f t="shared" si="71"/>
        <v>13959</v>
      </c>
      <c r="H101" s="55">
        <f t="shared" si="71"/>
        <v>13551.49</v>
      </c>
      <c r="I101" s="55">
        <f t="shared" si="71"/>
        <v>13959</v>
      </c>
      <c r="J101" s="55">
        <f t="shared" si="71"/>
        <v>23279.789999999997</v>
      </c>
      <c r="K101" s="55">
        <f>SUM(K102:K105)</f>
        <v>55836</v>
      </c>
      <c r="L101" s="55">
        <f>SUM(L102:L105)</f>
        <v>116356.4</v>
      </c>
      <c r="M101" s="74">
        <f t="shared" si="70"/>
        <v>55836</v>
      </c>
      <c r="N101" s="74">
        <f t="shared" si="70"/>
        <v>116356.40000000001</v>
      </c>
      <c r="O101" s="75">
        <f t="shared" si="50"/>
        <v>-60520.400000000009</v>
      </c>
    </row>
    <row r="102" spans="1:15" s="16" customFormat="1" ht="12.75" customHeight="1" outlineLevel="1" x14ac:dyDescent="0.25">
      <c r="A102" s="56">
        <v>2512</v>
      </c>
      <c r="B102" s="33" t="s">
        <v>104</v>
      </c>
      <c r="C102" s="35">
        <v>11000</v>
      </c>
      <c r="D102" s="35">
        <v>45622.400000000001</v>
      </c>
      <c r="E102" s="35">
        <v>11000</v>
      </c>
      <c r="F102" s="35">
        <v>17564.650000000001</v>
      </c>
      <c r="G102" s="35">
        <v>11000</v>
      </c>
      <c r="H102" s="35">
        <v>13221.17</v>
      </c>
      <c r="I102" s="35">
        <v>11000</v>
      </c>
      <c r="J102" s="35">
        <v>22921.03</v>
      </c>
      <c r="K102" s="58">
        <f>C102+E102+G102+I102</f>
        <v>44000</v>
      </c>
      <c r="L102" s="58">
        <f>D102+F102+H102+J102</f>
        <v>99329.25</v>
      </c>
      <c r="M102" s="59">
        <f t="shared" si="70"/>
        <v>44000</v>
      </c>
      <c r="N102" s="59">
        <f t="shared" si="70"/>
        <v>99329.25</v>
      </c>
      <c r="O102" s="38">
        <f t="shared" si="50"/>
        <v>-55329.25</v>
      </c>
    </row>
    <row r="103" spans="1:15" s="16" customFormat="1" ht="34.200000000000003" outlineLevel="1" x14ac:dyDescent="0.25">
      <c r="A103" s="56">
        <v>2513</v>
      </c>
      <c r="B103" s="33" t="s">
        <v>105</v>
      </c>
      <c r="C103" s="243">
        <v>2659</v>
      </c>
      <c r="D103" s="243">
        <v>10632.15</v>
      </c>
      <c r="E103" s="243">
        <v>2659</v>
      </c>
      <c r="F103" s="243">
        <v>0</v>
      </c>
      <c r="G103" s="243">
        <v>2659</v>
      </c>
      <c r="H103" s="243"/>
      <c r="I103" s="243">
        <v>2659</v>
      </c>
      <c r="J103" s="243"/>
      <c r="K103" s="236">
        <f t="shared" ref="K103:L106" si="72">C103+E103+G103+I103</f>
        <v>10636</v>
      </c>
      <c r="L103" s="236">
        <f t="shared" si="72"/>
        <v>10632.15</v>
      </c>
      <c r="M103" s="237">
        <f t="shared" ref="M103:M106" si="73">C103+E103+G103+I103</f>
        <v>10636</v>
      </c>
      <c r="N103" s="237">
        <f t="shared" ref="N103:N106" si="74">D103+F103+H103+J103</f>
        <v>10632.15</v>
      </c>
      <c r="O103" s="238">
        <f t="shared" si="50"/>
        <v>3.8500000000003638</v>
      </c>
    </row>
    <row r="104" spans="1:15" s="16" customFormat="1" ht="12.75" customHeight="1" outlineLevel="1" x14ac:dyDescent="0.25">
      <c r="A104" s="56">
        <v>2516</v>
      </c>
      <c r="B104" s="33" t="s">
        <v>106</v>
      </c>
      <c r="C104" s="35"/>
      <c r="D104" s="35">
        <v>5179</v>
      </c>
      <c r="E104" s="35"/>
      <c r="F104" s="35">
        <v>15</v>
      </c>
      <c r="G104" s="35"/>
      <c r="H104" s="35"/>
      <c r="I104" s="35"/>
      <c r="J104" s="35">
        <v>47</v>
      </c>
      <c r="K104" s="58">
        <f t="shared" si="72"/>
        <v>0</v>
      </c>
      <c r="L104" s="58">
        <f t="shared" si="72"/>
        <v>5241</v>
      </c>
      <c r="M104" s="59">
        <f>C104+E104+G104+I104</f>
        <v>0</v>
      </c>
      <c r="N104" s="59">
        <f>D104+F104+H104+J104</f>
        <v>5241</v>
      </c>
      <c r="O104" s="38">
        <f t="shared" si="50"/>
        <v>-5241</v>
      </c>
    </row>
    <row r="105" spans="1:15" s="16" customFormat="1" ht="12.75" customHeight="1" outlineLevel="1" x14ac:dyDescent="0.25">
      <c r="A105" s="81">
        <v>2519</v>
      </c>
      <c r="B105" s="82" t="s">
        <v>107</v>
      </c>
      <c r="C105" s="83">
        <v>300</v>
      </c>
      <c r="D105" s="83">
        <v>203.4</v>
      </c>
      <c r="E105" s="83">
        <v>300</v>
      </c>
      <c r="F105" s="83">
        <v>308.52</v>
      </c>
      <c r="G105" s="83">
        <v>300</v>
      </c>
      <c r="H105" s="83">
        <v>330.32</v>
      </c>
      <c r="I105" s="83">
        <v>300</v>
      </c>
      <c r="J105" s="83">
        <v>311.76</v>
      </c>
      <c r="K105" s="58">
        <f t="shared" si="72"/>
        <v>1200</v>
      </c>
      <c r="L105" s="58">
        <f t="shared" si="72"/>
        <v>1154</v>
      </c>
      <c r="M105" s="59">
        <f t="shared" si="73"/>
        <v>1200</v>
      </c>
      <c r="N105" s="59">
        <f t="shared" si="74"/>
        <v>1154</v>
      </c>
      <c r="O105" s="38">
        <f t="shared" si="50"/>
        <v>46</v>
      </c>
    </row>
    <row r="106" spans="1:15" s="16" customFormat="1" ht="12.75" customHeight="1" outlineLevel="1" x14ac:dyDescent="0.25">
      <c r="A106" s="84">
        <v>2520</v>
      </c>
      <c r="B106" s="85" t="s">
        <v>108</v>
      </c>
      <c r="C106" s="35"/>
      <c r="D106" s="35"/>
      <c r="E106" s="35"/>
      <c r="F106" s="35"/>
      <c r="G106" s="35"/>
      <c r="H106" s="35"/>
      <c r="I106" s="35"/>
      <c r="J106" s="35"/>
      <c r="K106" s="58">
        <f t="shared" si="72"/>
        <v>0</v>
      </c>
      <c r="L106" s="58">
        <f t="shared" si="72"/>
        <v>0</v>
      </c>
      <c r="M106" s="59">
        <f t="shared" si="73"/>
        <v>0</v>
      </c>
      <c r="N106" s="59">
        <f t="shared" si="74"/>
        <v>0</v>
      </c>
      <c r="O106" s="86">
        <f t="shared" si="50"/>
        <v>0</v>
      </c>
    </row>
    <row r="107" spans="1:15" outlineLevel="1" x14ac:dyDescent="0.25">
      <c r="A107" s="199">
        <v>4000</v>
      </c>
      <c r="B107" s="200" t="s">
        <v>109</v>
      </c>
      <c r="C107" s="195">
        <f t="shared" ref="C107:E108" si="75">C108</f>
        <v>0</v>
      </c>
      <c r="D107" s="195">
        <f t="shared" si="75"/>
        <v>0</v>
      </c>
      <c r="E107" s="195">
        <f t="shared" si="75"/>
        <v>0</v>
      </c>
      <c r="F107" s="201"/>
      <c r="G107" s="195">
        <f>G108</f>
        <v>0</v>
      </c>
      <c r="H107" s="201"/>
      <c r="I107" s="195">
        <f t="shared" ref="I107:L108" si="76">I108</f>
        <v>0</v>
      </c>
      <c r="J107" s="195">
        <f t="shared" si="76"/>
        <v>0</v>
      </c>
      <c r="K107" s="195">
        <f t="shared" si="76"/>
        <v>0</v>
      </c>
      <c r="L107" s="195">
        <f t="shared" si="76"/>
        <v>0</v>
      </c>
      <c r="M107" s="196">
        <f t="shared" ref="M107:M122" si="77">C107+E107</f>
        <v>0</v>
      </c>
      <c r="N107" s="196">
        <f t="shared" ref="N107:N109" si="78">D107+F107</f>
        <v>0</v>
      </c>
      <c r="O107" s="202">
        <f t="shared" si="50"/>
        <v>0</v>
      </c>
    </row>
    <row r="108" spans="1:15" s="16" customFormat="1" ht="22.8" outlineLevel="1" x14ac:dyDescent="0.25">
      <c r="A108" s="50">
        <v>4200</v>
      </c>
      <c r="B108" s="31" t="s">
        <v>110</v>
      </c>
      <c r="C108" s="252">
        <f t="shared" si="75"/>
        <v>0</v>
      </c>
      <c r="D108" s="252">
        <f t="shared" si="75"/>
        <v>0</v>
      </c>
      <c r="E108" s="252">
        <f t="shared" si="75"/>
        <v>0</v>
      </c>
      <c r="F108" s="255"/>
      <c r="G108" s="252">
        <f>G109</f>
        <v>0</v>
      </c>
      <c r="H108" s="255"/>
      <c r="I108" s="252">
        <f t="shared" si="76"/>
        <v>0</v>
      </c>
      <c r="J108" s="252">
        <f t="shared" si="76"/>
        <v>0</v>
      </c>
      <c r="K108" s="252">
        <f t="shared" si="76"/>
        <v>0</v>
      </c>
      <c r="L108" s="252">
        <f t="shared" si="76"/>
        <v>0</v>
      </c>
      <c r="M108" s="253">
        <f t="shared" si="77"/>
        <v>0</v>
      </c>
      <c r="N108" s="253">
        <f t="shared" si="78"/>
        <v>0</v>
      </c>
      <c r="O108" s="256">
        <f t="shared" si="50"/>
        <v>0</v>
      </c>
    </row>
    <row r="109" spans="1:15" s="16" customFormat="1" ht="22.8" outlineLevel="1" x14ac:dyDescent="0.25">
      <c r="A109" s="54">
        <v>4250</v>
      </c>
      <c r="B109" s="33" t="s">
        <v>111</v>
      </c>
      <c r="C109" s="242">
        <v>0</v>
      </c>
      <c r="D109" s="243">
        <v>0</v>
      </c>
      <c r="E109" s="242"/>
      <c r="F109" s="243"/>
      <c r="G109" s="242"/>
      <c r="H109" s="243"/>
      <c r="I109" s="242"/>
      <c r="J109" s="243"/>
      <c r="K109" s="259">
        <f>C109+E109+G109+I109</f>
        <v>0</v>
      </c>
      <c r="L109" s="259">
        <f>D109+F109+H109+J109</f>
        <v>0</v>
      </c>
      <c r="M109" s="257">
        <f t="shared" si="77"/>
        <v>0</v>
      </c>
      <c r="N109" s="257">
        <f t="shared" si="78"/>
        <v>0</v>
      </c>
      <c r="O109" s="258">
        <f t="shared" si="50"/>
        <v>0</v>
      </c>
    </row>
    <row r="110" spans="1:15" s="89" customFormat="1" outlineLevel="1" x14ac:dyDescent="0.25">
      <c r="A110" s="203">
        <v>5000</v>
      </c>
      <c r="B110" s="204" t="s">
        <v>112</v>
      </c>
      <c r="C110" s="195">
        <f t="shared" ref="C110:H110" si="79">C111+C113</f>
        <v>280796</v>
      </c>
      <c r="D110" s="195">
        <f t="shared" si="79"/>
        <v>63400.85</v>
      </c>
      <c r="E110" s="195">
        <f t="shared" si="79"/>
        <v>295339</v>
      </c>
      <c r="F110" s="195">
        <f t="shared" si="79"/>
        <v>52224.47</v>
      </c>
      <c r="G110" s="195">
        <f t="shared" si="79"/>
        <v>329115</v>
      </c>
      <c r="H110" s="195">
        <f t="shared" si="79"/>
        <v>121668.63</v>
      </c>
      <c r="I110" s="195">
        <f>I111+I113</f>
        <v>300245</v>
      </c>
      <c r="J110" s="195">
        <f>J111+J113</f>
        <v>471062.05</v>
      </c>
      <c r="K110" s="195">
        <f>K111+K113</f>
        <v>1205495</v>
      </c>
      <c r="L110" s="195">
        <f>L111+L113</f>
        <v>708356</v>
      </c>
      <c r="M110" s="198">
        <f t="shared" ref="M110:N113" si="80">C110+E110+G110+I110</f>
        <v>1205495</v>
      </c>
      <c r="N110" s="198">
        <f t="shared" si="80"/>
        <v>708356</v>
      </c>
      <c r="O110" s="197">
        <f t="shared" si="50"/>
        <v>497139</v>
      </c>
    </row>
    <row r="111" spans="1:15" s="92" customFormat="1" outlineLevel="1" x14ac:dyDescent="0.25">
      <c r="A111" s="90">
        <v>5100</v>
      </c>
      <c r="B111" s="91" t="s">
        <v>113</v>
      </c>
      <c r="C111" s="51">
        <f t="shared" ref="C111:J111" si="81">C112</f>
        <v>7500</v>
      </c>
      <c r="D111" s="51">
        <f t="shared" si="81"/>
        <v>2324.39</v>
      </c>
      <c r="E111" s="51">
        <f t="shared" si="81"/>
        <v>7500</v>
      </c>
      <c r="F111" s="51">
        <f t="shared" si="81"/>
        <v>253.91</v>
      </c>
      <c r="G111" s="51">
        <f t="shared" si="81"/>
        <v>7500</v>
      </c>
      <c r="H111" s="51">
        <f t="shared" si="81"/>
        <v>2968.13</v>
      </c>
      <c r="I111" s="51">
        <f t="shared" si="81"/>
        <v>7500</v>
      </c>
      <c r="J111" s="51">
        <f t="shared" si="81"/>
        <v>26633.57</v>
      </c>
      <c r="K111" s="51">
        <f>K112</f>
        <v>30000</v>
      </c>
      <c r="L111" s="51">
        <f>L112</f>
        <v>32180</v>
      </c>
      <c r="M111" s="213">
        <f t="shared" si="80"/>
        <v>30000</v>
      </c>
      <c r="N111" s="213">
        <f t="shared" si="80"/>
        <v>32180</v>
      </c>
      <c r="O111" s="88">
        <f t="shared" si="50"/>
        <v>-2180</v>
      </c>
    </row>
    <row r="112" spans="1:15" s="92" customFormat="1" ht="22.8" outlineLevel="1" x14ac:dyDescent="0.25">
      <c r="A112" s="93">
        <v>5120</v>
      </c>
      <c r="B112" s="94" t="s">
        <v>114</v>
      </c>
      <c r="C112" s="242">
        <v>7500</v>
      </c>
      <c r="D112" s="243">
        <v>2324.39</v>
      </c>
      <c r="E112" s="242">
        <v>7500</v>
      </c>
      <c r="F112" s="243">
        <v>253.91</v>
      </c>
      <c r="G112" s="242">
        <v>7500</v>
      </c>
      <c r="H112" s="243">
        <v>2968.13</v>
      </c>
      <c r="I112" s="242">
        <v>7500</v>
      </c>
      <c r="J112" s="243">
        <v>26633.57</v>
      </c>
      <c r="K112" s="243">
        <f>C112+E112+G112+I112</f>
        <v>30000</v>
      </c>
      <c r="L112" s="243">
        <f>D112+F112+H112+J112</f>
        <v>32180</v>
      </c>
      <c r="M112" s="237">
        <f t="shared" si="80"/>
        <v>30000</v>
      </c>
      <c r="N112" s="237">
        <f t="shared" si="80"/>
        <v>32180</v>
      </c>
      <c r="O112" s="238">
        <f t="shared" si="50"/>
        <v>-2180</v>
      </c>
    </row>
    <row r="113" spans="1:15" s="96" customFormat="1" outlineLevel="1" x14ac:dyDescent="0.25">
      <c r="A113" s="95">
        <v>5200</v>
      </c>
      <c r="B113" s="94" t="s">
        <v>115</v>
      </c>
      <c r="C113" s="69">
        <f t="shared" ref="C113:H113" si="82">C114+C115+C119+C120+C121</f>
        <v>273296</v>
      </c>
      <c r="D113" s="69">
        <f t="shared" si="82"/>
        <v>61076.46</v>
      </c>
      <c r="E113" s="69">
        <f t="shared" si="82"/>
        <v>287839</v>
      </c>
      <c r="F113" s="69">
        <f t="shared" si="82"/>
        <v>51970.559999999998</v>
      </c>
      <c r="G113" s="69">
        <f t="shared" si="82"/>
        <v>321615</v>
      </c>
      <c r="H113" s="69">
        <f t="shared" si="82"/>
        <v>118700.5</v>
      </c>
      <c r="I113" s="69">
        <f>I114+I115+I119+I120+I121</f>
        <v>292745</v>
      </c>
      <c r="J113" s="69">
        <f>J114+J115+J119+J120+J121</f>
        <v>444428.48</v>
      </c>
      <c r="K113" s="69">
        <f>K114+K115+K119+K120+K121</f>
        <v>1175495</v>
      </c>
      <c r="L113" s="69">
        <f>L114+L115+L119+L120+L121</f>
        <v>676176</v>
      </c>
      <c r="M113" s="72">
        <f t="shared" si="80"/>
        <v>1175495</v>
      </c>
      <c r="N113" s="72">
        <f t="shared" si="80"/>
        <v>676176</v>
      </c>
      <c r="O113" s="73">
        <f t="shared" si="50"/>
        <v>499319</v>
      </c>
    </row>
    <row r="114" spans="1:15" s="96" customFormat="1" outlineLevel="1" x14ac:dyDescent="0.25">
      <c r="A114" s="93">
        <v>5220</v>
      </c>
      <c r="B114" s="94" t="s">
        <v>116</v>
      </c>
      <c r="C114" s="97">
        <v>0</v>
      </c>
      <c r="D114" s="98">
        <v>0</v>
      </c>
      <c r="E114" s="97"/>
      <c r="F114" s="98"/>
      <c r="G114" s="97"/>
      <c r="H114" s="98"/>
      <c r="I114" s="97"/>
      <c r="J114" s="98"/>
      <c r="K114" s="35">
        <f t="shared" ref="K114:L114" si="83">C114+E114+G114+I114</f>
        <v>0</v>
      </c>
      <c r="L114" s="35">
        <f t="shared" si="83"/>
        <v>0</v>
      </c>
      <c r="M114" s="59">
        <f t="shared" ref="M114:N116" si="84">C114+E114+G114</f>
        <v>0</v>
      </c>
      <c r="N114" s="59">
        <f t="shared" si="84"/>
        <v>0</v>
      </c>
      <c r="O114" s="38">
        <f t="shared" si="50"/>
        <v>0</v>
      </c>
    </row>
    <row r="115" spans="1:15" s="96" customFormat="1" ht="12.75" customHeight="1" outlineLevel="1" x14ac:dyDescent="0.25">
      <c r="A115" s="93">
        <v>5230</v>
      </c>
      <c r="B115" s="94" t="s">
        <v>117</v>
      </c>
      <c r="C115" s="55">
        <f t="shared" ref="C115:J115" si="85">SUM(C116:C118)</f>
        <v>67000</v>
      </c>
      <c r="D115" s="55">
        <f t="shared" si="85"/>
        <v>52656.53</v>
      </c>
      <c r="E115" s="55">
        <f t="shared" si="85"/>
        <v>82000</v>
      </c>
      <c r="F115" s="55">
        <f t="shared" si="85"/>
        <v>21840.75</v>
      </c>
      <c r="G115" s="55">
        <f t="shared" si="85"/>
        <v>97000</v>
      </c>
      <c r="H115" s="55">
        <f t="shared" si="85"/>
        <v>87130.63</v>
      </c>
      <c r="I115" s="55">
        <f t="shared" si="85"/>
        <v>82000</v>
      </c>
      <c r="J115" s="55">
        <f t="shared" si="85"/>
        <v>121172.9</v>
      </c>
      <c r="K115" s="55">
        <f>SUM(K116:K118)</f>
        <v>328000</v>
      </c>
      <c r="L115" s="55">
        <f>SUM(L116:L118)</f>
        <v>282800.81</v>
      </c>
      <c r="M115" s="74">
        <f>C115+E115+G115+I115</f>
        <v>328000</v>
      </c>
      <c r="N115" s="74">
        <f>D115+F115+H115+J115</f>
        <v>282800.81</v>
      </c>
      <c r="O115" s="75">
        <f t="shared" si="50"/>
        <v>45199.19</v>
      </c>
    </row>
    <row r="116" spans="1:15" s="100" customFormat="1" ht="12.75" customHeight="1" outlineLevel="1" x14ac:dyDescent="0.25">
      <c r="A116" s="99">
        <v>5231</v>
      </c>
      <c r="B116" s="94" t="s">
        <v>118</v>
      </c>
      <c r="C116" s="35"/>
      <c r="D116" s="35"/>
      <c r="E116" s="35"/>
      <c r="F116" s="35"/>
      <c r="G116" s="35"/>
      <c r="H116" s="35"/>
      <c r="I116" s="35"/>
      <c r="J116" s="35"/>
      <c r="K116" s="35">
        <f>C116+E116+G116+I116</f>
        <v>0</v>
      </c>
      <c r="L116" s="35">
        <f>D116+F116+H116+J116</f>
        <v>0</v>
      </c>
      <c r="M116" s="59">
        <f t="shared" si="84"/>
        <v>0</v>
      </c>
      <c r="N116" s="59">
        <f t="shared" si="84"/>
        <v>0</v>
      </c>
      <c r="O116" s="38">
        <f t="shared" si="50"/>
        <v>0</v>
      </c>
    </row>
    <row r="117" spans="1:15" s="100" customFormat="1" ht="12.75" customHeight="1" outlineLevel="1" x14ac:dyDescent="0.25">
      <c r="A117" s="99">
        <v>5238</v>
      </c>
      <c r="B117" s="94" t="s">
        <v>119</v>
      </c>
      <c r="C117" s="35">
        <v>39000</v>
      </c>
      <c r="D117" s="35">
        <v>41120.870000000003</v>
      </c>
      <c r="E117" s="35">
        <v>39000</v>
      </c>
      <c r="F117" s="35">
        <v>17635.41</v>
      </c>
      <c r="G117" s="35">
        <v>39000</v>
      </c>
      <c r="H117" s="35">
        <v>44691.69</v>
      </c>
      <c r="I117" s="35">
        <v>39000</v>
      </c>
      <c r="J117" s="35">
        <v>74433.759999999995</v>
      </c>
      <c r="K117" s="35">
        <f t="shared" ref="K117:L121" si="86">C117+E117+G117+I117</f>
        <v>156000</v>
      </c>
      <c r="L117" s="35">
        <f t="shared" si="86"/>
        <v>177881.72999999998</v>
      </c>
      <c r="M117" s="59">
        <f>C117+E117+G117+I117</f>
        <v>156000</v>
      </c>
      <c r="N117" s="59">
        <f>D117+F117+H117+J117</f>
        <v>177881.72999999998</v>
      </c>
      <c r="O117" s="38">
        <f t="shared" si="50"/>
        <v>-21881.729999999981</v>
      </c>
    </row>
    <row r="118" spans="1:15" s="100" customFormat="1" ht="12.75" customHeight="1" outlineLevel="1" x14ac:dyDescent="0.25">
      <c r="A118" s="101">
        <v>5239</v>
      </c>
      <c r="B118" s="102" t="s">
        <v>120</v>
      </c>
      <c r="C118" s="83">
        <v>28000</v>
      </c>
      <c r="D118" s="83">
        <v>11535.66</v>
      </c>
      <c r="E118" s="83">
        <v>43000</v>
      </c>
      <c r="F118" s="83">
        <v>4205.34</v>
      </c>
      <c r="G118" s="83">
        <v>58000</v>
      </c>
      <c r="H118" s="83">
        <v>42438.94</v>
      </c>
      <c r="I118" s="83">
        <v>43000</v>
      </c>
      <c r="J118" s="83">
        <v>46739.14</v>
      </c>
      <c r="K118" s="83">
        <f t="shared" si="86"/>
        <v>172000</v>
      </c>
      <c r="L118" s="83">
        <f t="shared" si="86"/>
        <v>104919.08</v>
      </c>
      <c r="M118" s="59">
        <f t="shared" ref="M118:M120" si="87">C118+E118+G118+I118</f>
        <v>172000</v>
      </c>
      <c r="N118" s="59">
        <f t="shared" ref="N118:N120" si="88">D118+F118+H118+J118</f>
        <v>104919.08</v>
      </c>
      <c r="O118" s="86">
        <f t="shared" si="50"/>
        <v>67080.92</v>
      </c>
    </row>
    <row r="119" spans="1:15" s="100" customFormat="1" ht="12.75" customHeight="1" outlineLevel="1" x14ac:dyDescent="0.25">
      <c r="A119" s="103">
        <v>5240</v>
      </c>
      <c r="B119" s="104" t="s">
        <v>121</v>
      </c>
      <c r="C119" s="105">
        <v>10750</v>
      </c>
      <c r="D119" s="105">
        <v>8419.93</v>
      </c>
      <c r="E119" s="105">
        <v>10750</v>
      </c>
      <c r="F119" s="105">
        <v>2224.31</v>
      </c>
      <c r="G119" s="105">
        <v>10750</v>
      </c>
      <c r="H119" s="105">
        <v>20192.78</v>
      </c>
      <c r="I119" s="105">
        <v>10750</v>
      </c>
      <c r="J119" s="105">
        <v>302073.61</v>
      </c>
      <c r="K119" s="105">
        <f t="shared" si="86"/>
        <v>43000</v>
      </c>
      <c r="L119" s="105">
        <f t="shared" si="86"/>
        <v>332910.63</v>
      </c>
      <c r="M119" s="59">
        <f t="shared" si="87"/>
        <v>43000</v>
      </c>
      <c r="N119" s="59">
        <f t="shared" si="88"/>
        <v>332910.63</v>
      </c>
      <c r="O119" s="107">
        <f t="shared" si="50"/>
        <v>-289910.63</v>
      </c>
    </row>
    <row r="120" spans="1:15" s="100" customFormat="1" ht="12.75" customHeight="1" outlineLevel="1" x14ac:dyDescent="0.25">
      <c r="A120" s="103">
        <v>5250</v>
      </c>
      <c r="B120" s="104" t="s">
        <v>122</v>
      </c>
      <c r="C120" s="105">
        <v>195546</v>
      </c>
      <c r="D120" s="105"/>
      <c r="E120" s="105">
        <v>195089</v>
      </c>
      <c r="F120" s="105">
        <v>27905.5</v>
      </c>
      <c r="G120" s="105">
        <v>213865</v>
      </c>
      <c r="H120" s="105">
        <v>11377.09</v>
      </c>
      <c r="I120" s="105">
        <v>199995</v>
      </c>
      <c r="J120" s="105">
        <v>21181.97</v>
      </c>
      <c r="K120" s="105">
        <f>C120+E120+G120+I120</f>
        <v>804495</v>
      </c>
      <c r="L120" s="105">
        <f>D120+F120+H120+J120</f>
        <v>60464.56</v>
      </c>
      <c r="M120" s="59">
        <f t="shared" si="87"/>
        <v>804495</v>
      </c>
      <c r="N120" s="59">
        <f t="shared" si="88"/>
        <v>60464.56</v>
      </c>
      <c r="O120" s="107">
        <f t="shared" si="50"/>
        <v>744030.44</v>
      </c>
    </row>
    <row r="121" spans="1:15" s="100" customFormat="1" ht="12.75" customHeight="1" outlineLevel="1" x14ac:dyDescent="0.25">
      <c r="A121" s="108">
        <v>5270</v>
      </c>
      <c r="B121" s="104" t="s">
        <v>123</v>
      </c>
      <c r="C121" s="105"/>
      <c r="D121" s="105"/>
      <c r="E121" s="105"/>
      <c r="F121" s="105"/>
      <c r="G121" s="105"/>
      <c r="H121" s="105"/>
      <c r="I121" s="105"/>
      <c r="J121" s="105"/>
      <c r="K121" s="105">
        <f t="shared" si="86"/>
        <v>0</v>
      </c>
      <c r="L121" s="105">
        <f t="shared" si="86"/>
        <v>0</v>
      </c>
      <c r="M121" s="106">
        <f t="shared" ref="M121" si="89">C121+E121+G121</f>
        <v>0</v>
      </c>
      <c r="N121" s="106">
        <f t="shared" ref="N121" si="90">D121+F121+H121</f>
        <v>0</v>
      </c>
      <c r="O121" s="107">
        <f t="shared" si="50"/>
        <v>0</v>
      </c>
    </row>
    <row r="122" spans="1:15" s="100" customFormat="1" outlineLevel="1" x14ac:dyDescent="0.25">
      <c r="A122" s="109"/>
      <c r="B122" s="110" t="s">
        <v>124</v>
      </c>
      <c r="C122" s="192"/>
      <c r="D122" s="192"/>
      <c r="E122" s="192"/>
      <c r="F122" s="192"/>
      <c r="G122" s="192"/>
      <c r="H122" s="192"/>
      <c r="I122" s="192"/>
      <c r="J122" s="192"/>
      <c r="K122" s="192"/>
      <c r="L122" s="192"/>
      <c r="M122" s="87">
        <f t="shared" si="77"/>
        <v>0</v>
      </c>
      <c r="N122" s="193"/>
      <c r="O122" s="194"/>
    </row>
    <row r="123" spans="1:15" s="100" customFormat="1" ht="24.75" customHeight="1" outlineLevel="1" x14ac:dyDescent="0.25">
      <c r="A123" s="109"/>
      <c r="B123" s="114" t="s">
        <v>125</v>
      </c>
      <c r="C123" s="210"/>
      <c r="D123" s="210">
        <f>D10-D17</f>
        <v>520159.18000000017</v>
      </c>
      <c r="E123" s="210"/>
      <c r="F123" s="210">
        <f t="shared" ref="F123:L123" si="91">F10-F17</f>
        <v>581677.7799999998</v>
      </c>
      <c r="G123" s="210">
        <f t="shared" si="91"/>
        <v>0</v>
      </c>
      <c r="H123" s="211">
        <f t="shared" si="91"/>
        <v>32981.410000000149</v>
      </c>
      <c r="I123" s="210">
        <f t="shared" si="91"/>
        <v>0.39999999990686774</v>
      </c>
      <c r="J123" s="210">
        <f t="shared" si="91"/>
        <v>-1010027.8499999996</v>
      </c>
      <c r="K123" s="210"/>
      <c r="L123" s="210">
        <f t="shared" si="91"/>
        <v>124790.51999999955</v>
      </c>
      <c r="M123" s="214"/>
      <c r="N123" s="214">
        <f>N10-N17</f>
        <v>124790.51999999955</v>
      </c>
      <c r="O123" s="113"/>
    </row>
    <row r="124" spans="1:15" s="100" customFormat="1" ht="18" customHeight="1" outlineLevel="1" x14ac:dyDescent="0.25">
      <c r="A124" s="109"/>
      <c r="B124" s="114" t="s">
        <v>126</v>
      </c>
      <c r="C124" s="210"/>
      <c r="D124" s="210">
        <v>594947.81000000006</v>
      </c>
      <c r="E124" s="210"/>
      <c r="F124" s="210">
        <f>D125</f>
        <v>1115106.9900000002</v>
      </c>
      <c r="G124" s="210">
        <f>E124</f>
        <v>0</v>
      </c>
      <c r="H124" s="210">
        <f>F125</f>
        <v>1696784.77</v>
      </c>
      <c r="I124" s="210">
        <f>G124</f>
        <v>0</v>
      </c>
      <c r="J124" s="210">
        <f>H125</f>
        <v>1729766.1800000002</v>
      </c>
      <c r="K124" s="210"/>
      <c r="L124" s="210">
        <v>594947.81000000006</v>
      </c>
      <c r="M124" s="112"/>
      <c r="N124" s="215">
        <v>594947.81000000006</v>
      </c>
      <c r="O124" s="113"/>
    </row>
    <row r="125" spans="1:15" s="100" customFormat="1" ht="18" customHeight="1" outlineLevel="1" x14ac:dyDescent="0.25">
      <c r="A125" s="109"/>
      <c r="B125" s="114" t="s">
        <v>127</v>
      </c>
      <c r="C125" s="210"/>
      <c r="D125" s="210">
        <f>D124+D123</f>
        <v>1115106.9900000002</v>
      </c>
      <c r="E125" s="210"/>
      <c r="F125" s="210">
        <f t="shared" ref="F125:L125" si="92">F124+F123</f>
        <v>1696784.77</v>
      </c>
      <c r="G125" s="210">
        <f t="shared" si="92"/>
        <v>0</v>
      </c>
      <c r="H125" s="212">
        <f t="shared" si="92"/>
        <v>1729766.1800000002</v>
      </c>
      <c r="I125" s="210">
        <f t="shared" si="92"/>
        <v>0.39999999990686774</v>
      </c>
      <c r="J125" s="212">
        <f t="shared" si="92"/>
        <v>719738.33000000054</v>
      </c>
      <c r="K125" s="210"/>
      <c r="L125" s="210">
        <f t="shared" si="92"/>
        <v>719738.32999999961</v>
      </c>
      <c r="M125" s="112"/>
      <c r="N125" s="214">
        <f>N124+N123</f>
        <v>719738.32999999961</v>
      </c>
      <c r="O125" s="113"/>
    </row>
    <row r="126" spans="1:15" s="100" customFormat="1" x14ac:dyDescent="0.25">
      <c r="A126" s="116"/>
      <c r="B126" s="117" t="s">
        <v>128</v>
      </c>
      <c r="C126" s="118"/>
      <c r="D126" s="118"/>
      <c r="E126" s="118"/>
      <c r="F126" s="118"/>
      <c r="G126" s="118"/>
      <c r="H126" s="118"/>
      <c r="I126" s="118"/>
      <c r="J126" s="118"/>
      <c r="K126" s="118"/>
      <c r="L126" s="118"/>
      <c r="M126" s="119"/>
      <c r="N126" s="120"/>
      <c r="O126" s="121"/>
    </row>
    <row r="127" spans="1:15" s="47" customFormat="1" ht="23.4" x14ac:dyDescent="0.25">
      <c r="A127" s="122"/>
      <c r="B127" s="123" t="s">
        <v>129</v>
      </c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  <c r="M127" s="125"/>
      <c r="N127" s="126"/>
      <c r="O127" s="127"/>
    </row>
    <row r="128" spans="1:15" x14ac:dyDescent="0.25">
      <c r="A128" s="128"/>
      <c r="B128" s="129" t="s">
        <v>130</v>
      </c>
      <c r="C128" s="130">
        <f>C129/91</f>
        <v>119.63736263736264</v>
      </c>
      <c r="D128" s="130">
        <f t="shared" ref="D128:J128" si="93">D129/91</f>
        <v>119.37582417582418</v>
      </c>
      <c r="E128" s="130">
        <f t="shared" si="93"/>
        <v>121.01098901098901</v>
      </c>
      <c r="F128" s="130">
        <f t="shared" si="93"/>
        <v>120.99120879120878</v>
      </c>
      <c r="G128" s="130">
        <f t="shared" si="93"/>
        <v>122</v>
      </c>
      <c r="H128" s="130">
        <f t="shared" si="93"/>
        <v>121.69417582417584</v>
      </c>
      <c r="I128" s="130">
        <f t="shared" si="93"/>
        <v>122.39560439560439</v>
      </c>
      <c r="J128" s="130">
        <f t="shared" si="93"/>
        <v>122.49340659340659</v>
      </c>
      <c r="K128" s="130">
        <f>K129/365</f>
        <v>120.92876712328767</v>
      </c>
      <c r="L128" s="130">
        <f>L129/365</f>
        <v>120.80676712328767</v>
      </c>
      <c r="M128" s="131">
        <f>M129/365</f>
        <v>120.92876712328767</v>
      </c>
      <c r="N128" s="132">
        <f>N129/365</f>
        <v>120.80676712328767</v>
      </c>
      <c r="O128" s="133">
        <f>M128-N128</f>
        <v>0.12199999999999989</v>
      </c>
    </row>
    <row r="129" spans="1:16" x14ac:dyDescent="0.25">
      <c r="A129" s="134"/>
      <c r="B129" s="135" t="s">
        <v>131</v>
      </c>
      <c r="C129" s="136">
        <f t="shared" ref="C129:H129" si="94">C144</f>
        <v>10887</v>
      </c>
      <c r="D129" s="136">
        <f t="shared" si="94"/>
        <v>10863.2</v>
      </c>
      <c r="E129" s="136">
        <f t="shared" si="94"/>
        <v>11012</v>
      </c>
      <c r="F129" s="136">
        <f>F144</f>
        <v>11010.199999999999</v>
      </c>
      <c r="G129" s="136">
        <f t="shared" si="94"/>
        <v>11102</v>
      </c>
      <c r="H129" s="136">
        <f t="shared" si="94"/>
        <v>11074.170000000002</v>
      </c>
      <c r="I129" s="136">
        <f>I144</f>
        <v>11138</v>
      </c>
      <c r="J129" s="136">
        <f t="shared" ref="J129" si="95">J144</f>
        <v>11146.9</v>
      </c>
      <c r="K129" s="136">
        <f>K144</f>
        <v>44139</v>
      </c>
      <c r="L129" s="136">
        <f>L144</f>
        <v>44094.47</v>
      </c>
      <c r="M129" s="146">
        <f>M144</f>
        <v>44139</v>
      </c>
      <c r="N129" s="265">
        <f>N144</f>
        <v>44094.47</v>
      </c>
      <c r="O129" s="71">
        <f>M129-N129</f>
        <v>44.529999999998836</v>
      </c>
      <c r="P129" s="216"/>
    </row>
    <row r="130" spans="1:16" s="16" customFormat="1" x14ac:dyDescent="0.25">
      <c r="A130" s="134"/>
      <c r="B130" s="139" t="s">
        <v>132</v>
      </c>
      <c r="C130" s="140"/>
      <c r="D130" s="140"/>
      <c r="E130" s="140"/>
      <c r="F130" s="140"/>
      <c r="G130" s="141"/>
      <c r="H130" s="141"/>
      <c r="I130" s="141"/>
      <c r="J130" s="141"/>
      <c r="K130" s="141"/>
      <c r="L130" s="141"/>
      <c r="M130" s="137"/>
      <c r="N130" s="138"/>
      <c r="O130" s="71"/>
    </row>
    <row r="131" spans="1:16" s="16" customFormat="1" hidden="1" x14ac:dyDescent="0.25">
      <c r="A131" s="134"/>
      <c r="B131" s="142" t="s">
        <v>133</v>
      </c>
      <c r="C131" s="143"/>
      <c r="D131" s="143"/>
      <c r="E131" s="143"/>
      <c r="F131" s="143"/>
      <c r="G131" s="143"/>
      <c r="H131" s="143"/>
      <c r="I131" s="143"/>
      <c r="J131" s="143"/>
      <c r="K131" s="143"/>
      <c r="L131" s="143"/>
      <c r="M131" s="137"/>
      <c r="N131" s="138"/>
      <c r="O131" s="71">
        <f t="shared" ref="O131:O187" si="96">M131-N131</f>
        <v>0</v>
      </c>
    </row>
    <row r="132" spans="1:16" hidden="1" x14ac:dyDescent="0.25">
      <c r="A132" s="134"/>
      <c r="B132" s="142" t="s">
        <v>134</v>
      </c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137"/>
      <c r="N132" s="138"/>
      <c r="O132" s="71">
        <f t="shared" si="96"/>
        <v>0</v>
      </c>
    </row>
    <row r="133" spans="1:16" x14ac:dyDescent="0.25">
      <c r="A133" s="134"/>
      <c r="B133" s="142" t="s">
        <v>135</v>
      </c>
      <c r="C133" s="143">
        <v>882</v>
      </c>
      <c r="D133" s="143">
        <v>883.3</v>
      </c>
      <c r="E133" s="144">
        <v>882</v>
      </c>
      <c r="F133" s="143">
        <v>875.2</v>
      </c>
      <c r="G133" s="144">
        <v>861</v>
      </c>
      <c r="H133" s="143">
        <v>860.9</v>
      </c>
      <c r="I133" s="144">
        <v>900</v>
      </c>
      <c r="J133" s="143">
        <v>899.1</v>
      </c>
      <c r="K133" s="143">
        <f>C133+E133+G133+I133</f>
        <v>3525</v>
      </c>
      <c r="L133" s="143">
        <f>D133+F133+H133+J133</f>
        <v>3518.5</v>
      </c>
      <c r="M133" s="52">
        <f>C133+E133+G133+I133</f>
        <v>3525</v>
      </c>
      <c r="N133" s="52">
        <f>D133+F133+H133+J133</f>
        <v>3518.5</v>
      </c>
      <c r="O133" s="71">
        <f t="shared" si="96"/>
        <v>6.5</v>
      </c>
    </row>
    <row r="134" spans="1:16" x14ac:dyDescent="0.25">
      <c r="A134" s="134"/>
      <c r="B134" s="142" t="s">
        <v>136</v>
      </c>
      <c r="C134" s="143">
        <v>1129</v>
      </c>
      <c r="D134" s="143">
        <v>1123.3</v>
      </c>
      <c r="E134" s="144">
        <v>1114</v>
      </c>
      <c r="F134" s="143">
        <v>1147.4000000000001</v>
      </c>
      <c r="G134" s="144">
        <v>1084</v>
      </c>
      <c r="H134" s="143">
        <v>1124.0999999999999</v>
      </c>
      <c r="I134" s="144">
        <v>1292</v>
      </c>
      <c r="J134" s="143">
        <v>1325.7</v>
      </c>
      <c r="K134" s="143">
        <f>C134+E134+G134+I134</f>
        <v>4619</v>
      </c>
      <c r="L134" s="143">
        <f t="shared" ref="K134:L143" si="97">D134+F134+H134+J134</f>
        <v>4720.5</v>
      </c>
      <c r="M134" s="52">
        <f t="shared" ref="M134:M141" si="98">C134+E134+G134+I134</f>
        <v>4619</v>
      </c>
      <c r="N134" s="52">
        <f t="shared" ref="N134:N141" si="99">D134+F134+H134+J134</f>
        <v>4720.5</v>
      </c>
      <c r="O134" s="71">
        <f t="shared" si="96"/>
        <v>-101.5</v>
      </c>
    </row>
    <row r="135" spans="1:16" x14ac:dyDescent="0.25">
      <c r="A135" s="134"/>
      <c r="B135" s="142" t="s">
        <v>137</v>
      </c>
      <c r="C135" s="143">
        <v>91</v>
      </c>
      <c r="D135" s="143">
        <v>90</v>
      </c>
      <c r="E135" s="144">
        <v>89</v>
      </c>
      <c r="F135" s="143">
        <v>89.6</v>
      </c>
      <c r="G135" s="144">
        <v>107</v>
      </c>
      <c r="H135" s="143">
        <v>108</v>
      </c>
      <c r="I135" s="144">
        <v>90</v>
      </c>
      <c r="J135" s="143">
        <v>86.5</v>
      </c>
      <c r="K135" s="143">
        <f>C135+E135+G135+I135</f>
        <v>377</v>
      </c>
      <c r="L135" s="143">
        <f>D135+F135+H135+J135</f>
        <v>374.1</v>
      </c>
      <c r="M135" s="52">
        <f t="shared" si="98"/>
        <v>377</v>
      </c>
      <c r="N135" s="52">
        <f t="shared" si="99"/>
        <v>374.1</v>
      </c>
      <c r="O135" s="71">
        <f t="shared" si="96"/>
        <v>2.8999999999999773</v>
      </c>
    </row>
    <row r="136" spans="1:16" x14ac:dyDescent="0.25">
      <c r="A136" s="134"/>
      <c r="B136" s="142" t="s">
        <v>138</v>
      </c>
      <c r="C136" s="143">
        <v>336</v>
      </c>
      <c r="D136" s="143">
        <v>332</v>
      </c>
      <c r="E136" s="144">
        <v>332</v>
      </c>
      <c r="F136" s="143">
        <v>309.5</v>
      </c>
      <c r="G136" s="144">
        <v>331</v>
      </c>
      <c r="H136" s="143">
        <v>377.3</v>
      </c>
      <c r="I136" s="144">
        <v>313</v>
      </c>
      <c r="J136" s="143">
        <v>615.9</v>
      </c>
      <c r="K136" s="143">
        <f t="shared" si="97"/>
        <v>1312</v>
      </c>
      <c r="L136" s="143">
        <f t="shared" si="97"/>
        <v>1634.6999999999998</v>
      </c>
      <c r="M136" s="52">
        <f>C136+E136+G136+I136</f>
        <v>1312</v>
      </c>
      <c r="N136" s="52">
        <f t="shared" si="99"/>
        <v>1634.6999999999998</v>
      </c>
      <c r="O136" s="71">
        <f t="shared" si="96"/>
        <v>-322.69999999999982</v>
      </c>
    </row>
    <row r="137" spans="1:16" x14ac:dyDescent="0.25">
      <c r="A137" s="134"/>
      <c r="B137" s="142" t="s">
        <v>139</v>
      </c>
      <c r="C137" s="143">
        <v>1409</v>
      </c>
      <c r="D137" s="143">
        <v>1382.4</v>
      </c>
      <c r="E137" s="144">
        <v>1456</v>
      </c>
      <c r="F137" s="143">
        <v>1248.0999999999999</v>
      </c>
      <c r="G137" s="144">
        <v>1474</v>
      </c>
      <c r="H137" s="143">
        <v>1279.5999999999999</v>
      </c>
      <c r="I137" s="144">
        <v>1494</v>
      </c>
      <c r="J137" s="143">
        <v>1305.9000000000001</v>
      </c>
      <c r="K137" s="143">
        <f t="shared" si="97"/>
        <v>5833</v>
      </c>
      <c r="L137" s="143">
        <f t="shared" si="97"/>
        <v>5216</v>
      </c>
      <c r="M137" s="52">
        <f t="shared" si="98"/>
        <v>5833</v>
      </c>
      <c r="N137" s="52">
        <f t="shared" si="99"/>
        <v>5216</v>
      </c>
      <c r="O137" s="71">
        <f t="shared" si="96"/>
        <v>617</v>
      </c>
    </row>
    <row r="138" spans="1:16" x14ac:dyDescent="0.25">
      <c r="A138" s="134"/>
      <c r="B138" s="142" t="s">
        <v>140</v>
      </c>
      <c r="C138" s="143">
        <v>902</v>
      </c>
      <c r="D138" s="143">
        <v>905</v>
      </c>
      <c r="E138" s="144">
        <v>894</v>
      </c>
      <c r="F138" s="143">
        <v>635.9</v>
      </c>
      <c r="G138" s="144">
        <v>909</v>
      </c>
      <c r="H138" s="143">
        <v>657.9</v>
      </c>
      <c r="I138" s="144">
        <v>900</v>
      </c>
      <c r="J138" s="143">
        <v>640.9</v>
      </c>
      <c r="K138" s="143">
        <f t="shared" si="97"/>
        <v>3605</v>
      </c>
      <c r="L138" s="143">
        <f t="shared" si="97"/>
        <v>2839.7000000000003</v>
      </c>
      <c r="M138" s="52">
        <f t="shared" si="98"/>
        <v>3605</v>
      </c>
      <c r="N138" s="52">
        <f t="shared" si="99"/>
        <v>2839.7000000000003</v>
      </c>
      <c r="O138" s="71">
        <f t="shared" si="96"/>
        <v>765.29999999999973</v>
      </c>
    </row>
    <row r="139" spans="1:16" x14ac:dyDescent="0.25">
      <c r="A139" s="134"/>
      <c r="B139" s="142" t="s">
        <v>141</v>
      </c>
      <c r="C139" s="143">
        <v>1727</v>
      </c>
      <c r="D139" s="143">
        <v>1747.8</v>
      </c>
      <c r="E139" s="144">
        <v>1714</v>
      </c>
      <c r="F139" s="143">
        <v>1937.2</v>
      </c>
      <c r="G139" s="144">
        <v>1820</v>
      </c>
      <c r="H139" s="143">
        <v>2069</v>
      </c>
      <c r="I139" s="144">
        <v>1714</v>
      </c>
      <c r="J139" s="143">
        <v>1631.4</v>
      </c>
      <c r="K139" s="143">
        <f t="shared" si="97"/>
        <v>6975</v>
      </c>
      <c r="L139" s="143">
        <f t="shared" si="97"/>
        <v>7385.4</v>
      </c>
      <c r="M139" s="52">
        <f t="shared" si="98"/>
        <v>6975</v>
      </c>
      <c r="N139" s="52">
        <f t="shared" si="99"/>
        <v>7385.4</v>
      </c>
      <c r="O139" s="71">
        <f t="shared" si="96"/>
        <v>-410.39999999999964</v>
      </c>
    </row>
    <row r="140" spans="1:16" x14ac:dyDescent="0.25">
      <c r="A140" s="134"/>
      <c r="B140" s="142" t="s">
        <v>142</v>
      </c>
      <c r="C140" s="143">
        <v>4188</v>
      </c>
      <c r="D140" s="143">
        <v>4213.3999999999996</v>
      </c>
      <c r="E140" s="144">
        <v>4299</v>
      </c>
      <c r="F140" s="143">
        <v>4544.7</v>
      </c>
      <c r="G140" s="144">
        <v>4320</v>
      </c>
      <c r="H140" s="143">
        <v>4446.1000000000004</v>
      </c>
      <c r="I140" s="144">
        <v>4208</v>
      </c>
      <c r="J140" s="143">
        <v>4403.3999999999996</v>
      </c>
      <c r="K140" s="143">
        <f t="shared" si="97"/>
        <v>17015</v>
      </c>
      <c r="L140" s="143">
        <f t="shared" si="97"/>
        <v>17607.599999999999</v>
      </c>
      <c r="M140" s="52">
        <f t="shared" si="98"/>
        <v>17015</v>
      </c>
      <c r="N140" s="52">
        <f t="shared" si="99"/>
        <v>17607.599999999999</v>
      </c>
      <c r="O140" s="71">
        <f t="shared" si="96"/>
        <v>-592.59999999999854</v>
      </c>
    </row>
    <row r="141" spans="1:16" x14ac:dyDescent="0.25">
      <c r="A141" s="134"/>
      <c r="B141" s="142" t="s">
        <v>143</v>
      </c>
      <c r="C141" s="143">
        <v>113</v>
      </c>
      <c r="D141" s="143">
        <v>86</v>
      </c>
      <c r="E141" s="144">
        <v>121</v>
      </c>
      <c r="F141" s="143">
        <v>95</v>
      </c>
      <c r="G141" s="144">
        <v>86</v>
      </c>
      <c r="H141" s="143">
        <v>29.17</v>
      </c>
      <c r="I141" s="144">
        <v>116</v>
      </c>
      <c r="J141" s="143">
        <v>105.9</v>
      </c>
      <c r="K141" s="143">
        <f>C141+E141+G141+I141</f>
        <v>436</v>
      </c>
      <c r="L141" s="143">
        <f>D141+F141+H141+J141</f>
        <v>316.07000000000005</v>
      </c>
      <c r="M141" s="52">
        <f t="shared" si="98"/>
        <v>436</v>
      </c>
      <c r="N141" s="52">
        <f t="shared" si="99"/>
        <v>316.07000000000005</v>
      </c>
      <c r="O141" s="71">
        <f t="shared" si="96"/>
        <v>119.92999999999995</v>
      </c>
    </row>
    <row r="142" spans="1:16" x14ac:dyDescent="0.25">
      <c r="A142" s="134"/>
      <c r="B142" s="142" t="s">
        <v>144</v>
      </c>
      <c r="C142" s="145">
        <f t="shared" ref="C142:N142" si="100">SUM(C133:C141)</f>
        <v>10777</v>
      </c>
      <c r="D142" s="145">
        <f t="shared" si="100"/>
        <v>10763.2</v>
      </c>
      <c r="E142" s="145">
        <f t="shared" si="100"/>
        <v>10901</v>
      </c>
      <c r="F142" s="145">
        <f t="shared" si="100"/>
        <v>10882.599999999999</v>
      </c>
      <c r="G142" s="145">
        <f t="shared" si="100"/>
        <v>10992</v>
      </c>
      <c r="H142" s="145">
        <f t="shared" si="100"/>
        <v>10952.070000000002</v>
      </c>
      <c r="I142" s="145">
        <f t="shared" si="100"/>
        <v>11027</v>
      </c>
      <c r="J142" s="145">
        <f t="shared" si="100"/>
        <v>11014.699999999999</v>
      </c>
      <c r="K142" s="145">
        <f t="shared" si="100"/>
        <v>43697</v>
      </c>
      <c r="L142" s="145">
        <f t="shared" si="100"/>
        <v>43612.57</v>
      </c>
      <c r="M142" s="146">
        <f t="shared" si="100"/>
        <v>43697</v>
      </c>
      <c r="N142" s="147">
        <f t="shared" si="100"/>
        <v>43612.57</v>
      </c>
      <c r="O142" s="53">
        <f>M142-N142</f>
        <v>84.430000000000291</v>
      </c>
      <c r="P142" s="216"/>
    </row>
    <row r="143" spans="1:16" x14ac:dyDescent="0.25">
      <c r="A143" s="134"/>
      <c r="B143" s="142" t="s">
        <v>145</v>
      </c>
      <c r="C143" s="143">
        <v>110</v>
      </c>
      <c r="D143" s="143">
        <v>100</v>
      </c>
      <c r="E143" s="143">
        <v>111</v>
      </c>
      <c r="F143" s="143">
        <v>127.6</v>
      </c>
      <c r="G143" s="143">
        <v>110</v>
      </c>
      <c r="H143" s="143">
        <v>122.1</v>
      </c>
      <c r="I143" s="143">
        <v>111</v>
      </c>
      <c r="J143" s="143">
        <v>132.19999999999999</v>
      </c>
      <c r="K143" s="143">
        <f t="shared" si="97"/>
        <v>442</v>
      </c>
      <c r="L143" s="143">
        <f t="shared" si="97"/>
        <v>481.9</v>
      </c>
      <c r="M143" s="52">
        <f>C143+E143+G143+I143</f>
        <v>442</v>
      </c>
      <c r="N143" s="52">
        <f>D143+F143+H143+J143</f>
        <v>481.9</v>
      </c>
      <c r="O143" s="71">
        <f t="shared" si="96"/>
        <v>-39.899999999999977</v>
      </c>
    </row>
    <row r="144" spans="1:16" x14ac:dyDescent="0.25">
      <c r="A144" s="134"/>
      <c r="B144" s="142" t="s">
        <v>146</v>
      </c>
      <c r="C144" s="145">
        <f t="shared" ref="C144:L144" si="101">SUM(C142:C143)</f>
        <v>10887</v>
      </c>
      <c r="D144" s="145">
        <f t="shared" si="101"/>
        <v>10863.2</v>
      </c>
      <c r="E144" s="145">
        <f t="shared" si="101"/>
        <v>11012</v>
      </c>
      <c r="F144" s="145">
        <f t="shared" si="101"/>
        <v>11010.199999999999</v>
      </c>
      <c r="G144" s="145">
        <f t="shared" si="101"/>
        <v>11102</v>
      </c>
      <c r="H144" s="145">
        <f t="shared" si="101"/>
        <v>11074.170000000002</v>
      </c>
      <c r="I144" s="145">
        <f t="shared" si="101"/>
        <v>11138</v>
      </c>
      <c r="J144" s="145">
        <f t="shared" si="101"/>
        <v>11146.9</v>
      </c>
      <c r="K144" s="145">
        <f t="shared" si="101"/>
        <v>44139</v>
      </c>
      <c r="L144" s="145">
        <f t="shared" si="101"/>
        <v>44094.47</v>
      </c>
      <c r="M144" s="146">
        <f>M142+M143</f>
        <v>44139</v>
      </c>
      <c r="N144" s="146">
        <f>N142+N143</f>
        <v>44094.47</v>
      </c>
      <c r="O144" s="71">
        <f t="shared" si="96"/>
        <v>44.529999999998836</v>
      </c>
    </row>
    <row r="145" spans="1:15" x14ac:dyDescent="0.25">
      <c r="A145" s="134"/>
      <c r="B145" s="142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37"/>
      <c r="N145" s="138"/>
      <c r="O145" s="71">
        <f>M145-N145</f>
        <v>0</v>
      </c>
    </row>
    <row r="146" spans="1:15" s="16" customFormat="1" x14ac:dyDescent="0.25">
      <c r="A146" s="134"/>
      <c r="B146" s="148" t="s">
        <v>147</v>
      </c>
      <c r="C146" s="145">
        <f>SUM(C181:C187)</f>
        <v>10887</v>
      </c>
      <c r="D146" s="145">
        <f t="shared" ref="D146:I146" si="102">SUM(D181:D187)</f>
        <v>10880</v>
      </c>
      <c r="E146" s="145">
        <f t="shared" si="102"/>
        <v>11012</v>
      </c>
      <c r="F146" s="145">
        <f>SUM(F181:F187)</f>
        <v>11027</v>
      </c>
      <c r="G146" s="145">
        <f>SUM(G181:G187)</f>
        <v>11102</v>
      </c>
      <c r="H146" s="145">
        <f t="shared" si="102"/>
        <v>11081.3</v>
      </c>
      <c r="I146" s="145">
        <f t="shared" si="102"/>
        <v>11138</v>
      </c>
      <c r="J146" s="145">
        <f>SUM(J181:J187)</f>
        <v>11163.8</v>
      </c>
      <c r="K146" s="145">
        <f>SUM(K181:K187)</f>
        <v>44139</v>
      </c>
      <c r="L146" s="145">
        <f>SUM(L181:L187)</f>
        <v>44152.100000000006</v>
      </c>
      <c r="M146" s="146">
        <f>SUM(M181:M187)</f>
        <v>44139</v>
      </c>
      <c r="N146" s="146">
        <f>SUM(N181:N187)</f>
        <v>44152.100000000006</v>
      </c>
      <c r="O146" s="71">
        <f t="shared" si="96"/>
        <v>-13.100000000005821</v>
      </c>
    </row>
    <row r="147" spans="1:15" x14ac:dyDescent="0.25">
      <c r="A147" s="134"/>
      <c r="B147" s="139" t="s">
        <v>148</v>
      </c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137"/>
      <c r="N147" s="138"/>
      <c r="O147" s="71"/>
    </row>
    <row r="148" spans="1:15" hidden="1" x14ac:dyDescent="0.25">
      <c r="A148" s="134"/>
      <c r="B148" s="149" t="s">
        <v>149</v>
      </c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37"/>
      <c r="N148" s="138"/>
      <c r="O148" s="71">
        <f t="shared" si="96"/>
        <v>0</v>
      </c>
    </row>
    <row r="149" spans="1:15" hidden="1" x14ac:dyDescent="0.25">
      <c r="A149" s="134"/>
      <c r="B149" s="149" t="s">
        <v>150</v>
      </c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37"/>
      <c r="N149" s="138"/>
      <c r="O149" s="71">
        <f t="shared" si="96"/>
        <v>0</v>
      </c>
    </row>
    <row r="150" spans="1:15" hidden="1" x14ac:dyDescent="0.25">
      <c r="A150" s="134"/>
      <c r="B150" s="149" t="s">
        <v>151</v>
      </c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37"/>
      <c r="N150" s="138"/>
      <c r="O150" s="71">
        <f t="shared" si="96"/>
        <v>0</v>
      </c>
    </row>
    <row r="151" spans="1:15" hidden="1" x14ac:dyDescent="0.25">
      <c r="A151" s="150"/>
      <c r="B151" s="149" t="s">
        <v>152</v>
      </c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37"/>
      <c r="N151" s="138"/>
      <c r="O151" s="71">
        <f t="shared" si="96"/>
        <v>0</v>
      </c>
    </row>
    <row r="152" spans="1:15" ht="13.8" hidden="1" x14ac:dyDescent="0.3">
      <c r="A152" s="151"/>
      <c r="B152" s="152"/>
      <c r="C152" s="153"/>
      <c r="D152" s="153"/>
      <c r="E152" s="153"/>
      <c r="F152" s="153"/>
      <c r="G152" s="153"/>
      <c r="H152" s="153"/>
      <c r="I152" s="153"/>
      <c r="J152" s="153"/>
      <c r="K152" s="153"/>
      <c r="L152" s="153"/>
      <c r="M152" s="137"/>
      <c r="N152" s="138"/>
      <c r="O152" s="71">
        <f t="shared" si="96"/>
        <v>0</v>
      </c>
    </row>
    <row r="153" spans="1:15" hidden="1" x14ac:dyDescent="0.25">
      <c r="A153" s="128"/>
      <c r="B153" s="154"/>
      <c r="C153" s="130"/>
      <c r="D153" s="130"/>
      <c r="E153" s="130"/>
      <c r="F153" s="130"/>
      <c r="G153" s="130"/>
      <c r="H153" s="130"/>
      <c r="I153" s="130"/>
      <c r="J153" s="130"/>
      <c r="K153" s="130"/>
      <c r="L153" s="130"/>
      <c r="M153" s="137"/>
      <c r="N153" s="138"/>
      <c r="O153" s="71">
        <f t="shared" si="96"/>
        <v>0</v>
      </c>
    </row>
    <row r="154" spans="1:15" hidden="1" x14ac:dyDescent="0.25">
      <c r="A154" s="134"/>
      <c r="B154" s="155"/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  <c r="M154" s="137"/>
      <c r="N154" s="138"/>
      <c r="O154" s="71">
        <f t="shared" si="96"/>
        <v>0</v>
      </c>
    </row>
    <row r="155" spans="1:15" s="16" customFormat="1" hidden="1" x14ac:dyDescent="0.25">
      <c r="A155" s="134"/>
      <c r="B155" s="156"/>
      <c r="C155" s="140"/>
      <c r="D155" s="140"/>
      <c r="E155" s="140"/>
      <c r="F155" s="140"/>
      <c r="G155" s="141"/>
      <c r="H155" s="141"/>
      <c r="I155" s="141"/>
      <c r="J155" s="141"/>
      <c r="K155" s="141"/>
      <c r="L155" s="141"/>
      <c r="M155" s="137"/>
      <c r="N155" s="138"/>
      <c r="O155" s="71">
        <f t="shared" si="96"/>
        <v>0</v>
      </c>
    </row>
    <row r="156" spans="1:15" s="60" customFormat="1" hidden="1" x14ac:dyDescent="0.25">
      <c r="A156" s="134"/>
      <c r="B156" s="149"/>
      <c r="C156" s="157"/>
      <c r="D156" s="157"/>
      <c r="E156" s="157"/>
      <c r="F156" s="157"/>
      <c r="G156" s="157"/>
      <c r="H156" s="157"/>
      <c r="I156" s="157"/>
      <c r="J156" s="157"/>
      <c r="K156" s="157"/>
      <c r="L156" s="157"/>
      <c r="M156" s="137"/>
      <c r="N156" s="138"/>
      <c r="O156" s="71">
        <f t="shared" si="96"/>
        <v>0</v>
      </c>
    </row>
    <row r="157" spans="1:15" s="16" customFormat="1" hidden="1" x14ac:dyDescent="0.25">
      <c r="A157" s="134"/>
      <c r="B157" s="149"/>
      <c r="C157" s="157"/>
      <c r="D157" s="157"/>
      <c r="E157" s="157"/>
      <c r="F157" s="157"/>
      <c r="G157" s="157"/>
      <c r="H157" s="157"/>
      <c r="I157" s="157"/>
      <c r="J157" s="157"/>
      <c r="K157" s="157"/>
      <c r="L157" s="157"/>
      <c r="M157" s="137"/>
      <c r="N157" s="138"/>
      <c r="O157" s="71">
        <f t="shared" si="96"/>
        <v>0</v>
      </c>
    </row>
    <row r="158" spans="1:15" hidden="1" x14ac:dyDescent="0.25">
      <c r="A158" s="134"/>
      <c r="B158" s="149"/>
      <c r="C158" s="157"/>
      <c r="D158" s="157"/>
      <c r="E158" s="157"/>
      <c r="F158" s="157"/>
      <c r="G158" s="157"/>
      <c r="H158" s="157"/>
      <c r="I158" s="157"/>
      <c r="J158" s="157"/>
      <c r="K158" s="157"/>
      <c r="L158" s="157"/>
      <c r="M158" s="137"/>
      <c r="N158" s="138"/>
      <c r="O158" s="71">
        <f t="shared" si="96"/>
        <v>0</v>
      </c>
    </row>
    <row r="159" spans="1:15" s="16" customFormat="1" hidden="1" x14ac:dyDescent="0.25">
      <c r="A159" s="134"/>
      <c r="B159" s="149"/>
      <c r="C159" s="157"/>
      <c r="D159" s="157"/>
      <c r="E159" s="157"/>
      <c r="F159" s="157"/>
      <c r="G159" s="157"/>
      <c r="H159" s="157"/>
      <c r="I159" s="157"/>
      <c r="J159" s="157"/>
      <c r="K159" s="157"/>
      <c r="L159" s="157"/>
      <c r="M159" s="137"/>
      <c r="N159" s="138"/>
      <c r="O159" s="71">
        <f t="shared" si="96"/>
        <v>0</v>
      </c>
    </row>
    <row r="160" spans="1:15" hidden="1" x14ac:dyDescent="0.25">
      <c r="A160" s="134"/>
      <c r="B160" s="149"/>
      <c r="C160" s="157"/>
      <c r="D160" s="157"/>
      <c r="E160" s="157"/>
      <c r="F160" s="157"/>
      <c r="G160" s="157"/>
      <c r="H160" s="157"/>
      <c r="I160" s="157"/>
      <c r="J160" s="157"/>
      <c r="K160" s="157"/>
      <c r="L160" s="157"/>
      <c r="M160" s="137"/>
      <c r="N160" s="138"/>
      <c r="O160" s="71">
        <f t="shared" si="96"/>
        <v>0</v>
      </c>
    </row>
    <row r="161" spans="1:15" s="16" customFormat="1" hidden="1" x14ac:dyDescent="0.25">
      <c r="A161" s="158"/>
      <c r="B161" s="149"/>
      <c r="C161" s="157"/>
      <c r="D161" s="157"/>
      <c r="E161" s="157"/>
      <c r="F161" s="157"/>
      <c r="G161" s="157"/>
      <c r="H161" s="157"/>
      <c r="I161" s="157"/>
      <c r="J161" s="157"/>
      <c r="K161" s="157"/>
      <c r="L161" s="157"/>
      <c r="M161" s="137"/>
      <c r="N161" s="138"/>
      <c r="O161" s="71">
        <f t="shared" si="96"/>
        <v>0</v>
      </c>
    </row>
    <row r="162" spans="1:15" hidden="1" x14ac:dyDescent="0.25">
      <c r="A162" s="134"/>
      <c r="B162" s="159"/>
      <c r="C162" s="157"/>
      <c r="D162" s="157"/>
      <c r="E162" s="157"/>
      <c r="F162" s="157"/>
      <c r="G162" s="157"/>
      <c r="H162" s="157"/>
      <c r="I162" s="157"/>
      <c r="J162" s="157"/>
      <c r="K162" s="157"/>
      <c r="L162" s="157"/>
      <c r="M162" s="137"/>
      <c r="N162" s="138"/>
      <c r="O162" s="71">
        <f t="shared" si="96"/>
        <v>0</v>
      </c>
    </row>
    <row r="163" spans="1:15" hidden="1" x14ac:dyDescent="0.25">
      <c r="A163" s="134"/>
      <c r="B163" s="160"/>
      <c r="C163" s="157"/>
      <c r="D163" s="157"/>
      <c r="E163" s="157"/>
      <c r="F163" s="157"/>
      <c r="G163" s="157"/>
      <c r="H163" s="157"/>
      <c r="I163" s="157"/>
      <c r="J163" s="157"/>
      <c r="K163" s="157"/>
      <c r="L163" s="157"/>
      <c r="M163" s="137"/>
      <c r="N163" s="138"/>
      <c r="O163" s="71">
        <f t="shared" si="96"/>
        <v>0</v>
      </c>
    </row>
    <row r="164" spans="1:15" hidden="1" x14ac:dyDescent="0.25">
      <c r="A164" s="134"/>
      <c r="B164" s="149"/>
      <c r="C164" s="157"/>
      <c r="D164" s="157"/>
      <c r="E164" s="157"/>
      <c r="F164" s="157"/>
      <c r="G164" s="157"/>
      <c r="H164" s="157"/>
      <c r="I164" s="157"/>
      <c r="J164" s="157"/>
      <c r="K164" s="157"/>
      <c r="L164" s="157"/>
      <c r="M164" s="137"/>
      <c r="N164" s="138"/>
      <c r="O164" s="71">
        <f t="shared" si="96"/>
        <v>0</v>
      </c>
    </row>
    <row r="165" spans="1:15" hidden="1" x14ac:dyDescent="0.25">
      <c r="A165" s="150"/>
      <c r="B165" s="161"/>
      <c r="C165" s="157"/>
      <c r="D165" s="157"/>
      <c r="E165" s="157"/>
      <c r="F165" s="157"/>
      <c r="G165" s="157"/>
      <c r="H165" s="157"/>
      <c r="I165" s="157"/>
      <c r="J165" s="157"/>
      <c r="K165" s="157"/>
      <c r="L165" s="157"/>
      <c r="M165" s="137"/>
      <c r="N165" s="138"/>
      <c r="O165" s="71">
        <f t="shared" si="96"/>
        <v>0</v>
      </c>
    </row>
    <row r="166" spans="1:15" s="16" customFormat="1" ht="13.8" hidden="1" x14ac:dyDescent="0.3">
      <c r="A166" s="151"/>
      <c r="B166" s="152"/>
      <c r="C166" s="153"/>
      <c r="D166" s="153"/>
      <c r="E166" s="153"/>
      <c r="F166" s="153"/>
      <c r="G166" s="153"/>
      <c r="H166" s="153"/>
      <c r="I166" s="153"/>
      <c r="J166" s="153"/>
      <c r="K166" s="153"/>
      <c r="L166" s="153"/>
      <c r="M166" s="137"/>
      <c r="N166" s="138"/>
      <c r="O166" s="71">
        <f t="shared" si="96"/>
        <v>0</v>
      </c>
    </row>
    <row r="167" spans="1:15" s="60" customFormat="1" hidden="1" x14ac:dyDescent="0.25">
      <c r="A167" s="128"/>
      <c r="B167" s="154"/>
      <c r="C167" s="130"/>
      <c r="D167" s="130"/>
      <c r="E167" s="130"/>
      <c r="F167" s="130"/>
      <c r="G167" s="130"/>
      <c r="H167" s="130"/>
      <c r="I167" s="130"/>
      <c r="J167" s="130"/>
      <c r="K167" s="130"/>
      <c r="L167" s="130"/>
      <c r="M167" s="137"/>
      <c r="N167" s="138"/>
      <c r="O167" s="71">
        <f t="shared" si="96"/>
        <v>0</v>
      </c>
    </row>
    <row r="168" spans="1:15" s="60" customFormat="1" hidden="1" x14ac:dyDescent="0.25">
      <c r="A168" s="134"/>
      <c r="B168" s="155"/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  <c r="M168" s="137"/>
      <c r="N168" s="138"/>
      <c r="O168" s="71">
        <f t="shared" si="96"/>
        <v>0</v>
      </c>
    </row>
    <row r="169" spans="1:15" s="16" customFormat="1" hidden="1" x14ac:dyDescent="0.25">
      <c r="A169" s="134"/>
      <c r="B169" s="156"/>
      <c r="C169" s="140"/>
      <c r="D169" s="140"/>
      <c r="E169" s="140"/>
      <c r="F169" s="140"/>
      <c r="G169" s="141"/>
      <c r="H169" s="141"/>
      <c r="I169" s="141"/>
      <c r="J169" s="141"/>
      <c r="K169" s="141"/>
      <c r="L169" s="141"/>
      <c r="M169" s="137"/>
      <c r="N169" s="138"/>
      <c r="O169" s="71">
        <f t="shared" si="96"/>
        <v>0</v>
      </c>
    </row>
    <row r="170" spans="1:15" s="60" customFormat="1" hidden="1" x14ac:dyDescent="0.25">
      <c r="A170" s="134"/>
      <c r="B170" s="149"/>
      <c r="C170" s="157"/>
      <c r="D170" s="157"/>
      <c r="E170" s="157"/>
      <c r="F170" s="157"/>
      <c r="G170" s="157"/>
      <c r="H170" s="157"/>
      <c r="I170" s="157"/>
      <c r="J170" s="157"/>
      <c r="K170" s="157"/>
      <c r="L170" s="157"/>
      <c r="M170" s="137"/>
      <c r="N170" s="138"/>
      <c r="O170" s="71">
        <f t="shared" si="96"/>
        <v>0</v>
      </c>
    </row>
    <row r="171" spans="1:15" s="16" customFormat="1" hidden="1" x14ac:dyDescent="0.25">
      <c r="A171" s="134"/>
      <c r="B171" s="149"/>
      <c r="C171" s="157"/>
      <c r="D171" s="157"/>
      <c r="E171" s="157"/>
      <c r="F171" s="157"/>
      <c r="G171" s="157"/>
      <c r="H171" s="157"/>
      <c r="I171" s="157"/>
      <c r="J171" s="157"/>
      <c r="K171" s="157"/>
      <c r="L171" s="157"/>
      <c r="M171" s="137"/>
      <c r="N171" s="138"/>
      <c r="O171" s="71">
        <f t="shared" si="96"/>
        <v>0</v>
      </c>
    </row>
    <row r="172" spans="1:15" hidden="1" x14ac:dyDescent="0.25">
      <c r="A172" s="134"/>
      <c r="B172" s="149"/>
      <c r="C172" s="157"/>
      <c r="D172" s="157"/>
      <c r="E172" s="157"/>
      <c r="F172" s="157"/>
      <c r="G172" s="157"/>
      <c r="H172" s="157"/>
      <c r="I172" s="157"/>
      <c r="J172" s="157"/>
      <c r="K172" s="157"/>
      <c r="L172" s="157"/>
      <c r="M172" s="137"/>
      <c r="N172" s="138"/>
      <c r="O172" s="71">
        <f t="shared" si="96"/>
        <v>0</v>
      </c>
    </row>
    <row r="173" spans="1:15" s="16" customFormat="1" hidden="1" x14ac:dyDescent="0.25">
      <c r="A173" s="134"/>
      <c r="B173" s="149"/>
      <c r="C173" s="157"/>
      <c r="D173" s="157"/>
      <c r="E173" s="157"/>
      <c r="F173" s="157"/>
      <c r="G173" s="157"/>
      <c r="H173" s="157"/>
      <c r="I173" s="157"/>
      <c r="J173" s="157"/>
      <c r="K173" s="157"/>
      <c r="L173" s="157"/>
      <c r="M173" s="137"/>
      <c r="N173" s="138"/>
      <c r="O173" s="71">
        <f t="shared" si="96"/>
        <v>0</v>
      </c>
    </row>
    <row r="174" spans="1:15" hidden="1" x14ac:dyDescent="0.25">
      <c r="A174" s="134"/>
      <c r="B174" s="149"/>
      <c r="C174" s="157"/>
      <c r="D174" s="157"/>
      <c r="E174" s="157"/>
      <c r="F174" s="157"/>
      <c r="G174" s="157"/>
      <c r="H174" s="157"/>
      <c r="I174" s="157"/>
      <c r="J174" s="157"/>
      <c r="K174" s="157"/>
      <c r="L174" s="157"/>
      <c r="M174" s="137"/>
      <c r="N174" s="138"/>
      <c r="O174" s="71">
        <f t="shared" si="96"/>
        <v>0</v>
      </c>
    </row>
    <row r="175" spans="1:15" s="16" customFormat="1" hidden="1" x14ac:dyDescent="0.25">
      <c r="A175" s="158"/>
      <c r="B175" s="149"/>
      <c r="C175" s="157"/>
      <c r="D175" s="157"/>
      <c r="E175" s="157"/>
      <c r="F175" s="157"/>
      <c r="G175" s="157"/>
      <c r="H175" s="157"/>
      <c r="I175" s="157"/>
      <c r="J175" s="157"/>
      <c r="K175" s="157"/>
      <c r="L175" s="157"/>
      <c r="M175" s="137"/>
      <c r="N175" s="138"/>
      <c r="O175" s="71">
        <f t="shared" si="96"/>
        <v>0</v>
      </c>
    </row>
    <row r="176" spans="1:15" hidden="1" x14ac:dyDescent="0.25">
      <c r="A176" s="134"/>
      <c r="B176" s="159"/>
      <c r="C176" s="157"/>
      <c r="D176" s="157"/>
      <c r="E176" s="157"/>
      <c r="F176" s="157"/>
      <c r="G176" s="157"/>
      <c r="H176" s="157"/>
      <c r="I176" s="157"/>
      <c r="J176" s="157"/>
      <c r="K176" s="157"/>
      <c r="L176" s="157"/>
      <c r="M176" s="137"/>
      <c r="N176" s="138"/>
      <c r="O176" s="71">
        <f t="shared" si="96"/>
        <v>0</v>
      </c>
    </row>
    <row r="177" spans="1:15" hidden="1" x14ac:dyDescent="0.25">
      <c r="A177" s="134"/>
      <c r="B177" s="160"/>
      <c r="C177" s="157"/>
      <c r="D177" s="157"/>
      <c r="E177" s="157"/>
      <c r="F177" s="157"/>
      <c r="G177" s="157"/>
      <c r="H177" s="157"/>
      <c r="I177" s="157"/>
      <c r="J177" s="157"/>
      <c r="K177" s="157"/>
      <c r="L177" s="157"/>
      <c r="M177" s="137"/>
      <c r="N177" s="138"/>
      <c r="O177" s="71">
        <f t="shared" si="96"/>
        <v>0</v>
      </c>
    </row>
    <row r="178" spans="1:15" hidden="1" x14ac:dyDescent="0.25">
      <c r="A178" s="134"/>
      <c r="B178" s="149"/>
      <c r="C178" s="157"/>
      <c r="D178" s="157"/>
      <c r="E178" s="157"/>
      <c r="F178" s="157"/>
      <c r="G178" s="157"/>
      <c r="H178" s="157"/>
      <c r="I178" s="157"/>
      <c r="J178" s="157"/>
      <c r="K178" s="157"/>
      <c r="L178" s="157"/>
      <c r="M178" s="137"/>
      <c r="N178" s="138"/>
      <c r="O178" s="71">
        <f t="shared" si="96"/>
        <v>0</v>
      </c>
    </row>
    <row r="179" spans="1:15" hidden="1" x14ac:dyDescent="0.25">
      <c r="A179" s="134"/>
      <c r="B179" s="149"/>
      <c r="C179" s="157"/>
      <c r="D179" s="157"/>
      <c r="E179" s="157"/>
      <c r="F179" s="157"/>
      <c r="G179" s="157"/>
      <c r="H179" s="157"/>
      <c r="I179" s="157"/>
      <c r="J179" s="157"/>
      <c r="K179" s="157"/>
      <c r="L179" s="157"/>
      <c r="M179" s="137"/>
      <c r="N179" s="138"/>
      <c r="O179" s="71">
        <f t="shared" si="96"/>
        <v>0</v>
      </c>
    </row>
    <row r="180" spans="1:15" hidden="1" x14ac:dyDescent="0.25">
      <c r="A180" s="162"/>
      <c r="B180" s="163"/>
      <c r="C180" s="164"/>
      <c r="D180" s="164"/>
      <c r="E180" s="164"/>
      <c r="F180" s="164"/>
      <c r="G180" s="164"/>
      <c r="H180" s="164"/>
      <c r="I180" s="164"/>
      <c r="J180" s="164"/>
      <c r="K180" s="164"/>
      <c r="L180" s="164"/>
      <c r="M180" s="137"/>
      <c r="N180" s="138"/>
      <c r="O180" s="71">
        <f t="shared" si="96"/>
        <v>0</v>
      </c>
    </row>
    <row r="181" spans="1:15" x14ac:dyDescent="0.25">
      <c r="A181" s="134"/>
      <c r="B181" s="142" t="s">
        <v>153</v>
      </c>
      <c r="C181" s="143">
        <v>2159</v>
      </c>
      <c r="D181" s="143">
        <v>2159</v>
      </c>
      <c r="E181" s="143">
        <v>2184</v>
      </c>
      <c r="F181" s="143">
        <v>2184</v>
      </c>
      <c r="G181" s="144">
        <v>2208</v>
      </c>
      <c r="H181" s="143">
        <v>2208</v>
      </c>
      <c r="I181" s="144">
        <v>2209</v>
      </c>
      <c r="J181" s="143">
        <v>2209</v>
      </c>
      <c r="K181" s="143">
        <f t="shared" ref="K181:L187" si="103">C181+E181+G181+I181</f>
        <v>8760</v>
      </c>
      <c r="L181" s="143">
        <f t="shared" si="103"/>
        <v>8760</v>
      </c>
      <c r="M181" s="52">
        <f>C181+E181+G181+I181</f>
        <v>8760</v>
      </c>
      <c r="N181" s="52">
        <f>D181+F181+H181+J181</f>
        <v>8760</v>
      </c>
      <c r="O181" s="71">
        <f t="shared" si="96"/>
        <v>0</v>
      </c>
    </row>
    <row r="182" spans="1:15" x14ac:dyDescent="0.25">
      <c r="A182" s="134"/>
      <c r="B182" s="142" t="s">
        <v>154</v>
      </c>
      <c r="C182" s="143">
        <v>12</v>
      </c>
      <c r="D182" s="143">
        <v>11.9</v>
      </c>
      <c r="E182" s="143">
        <v>12</v>
      </c>
      <c r="F182" s="143">
        <v>12</v>
      </c>
      <c r="G182" s="144">
        <v>12</v>
      </c>
      <c r="H182" s="143">
        <v>12</v>
      </c>
      <c r="I182" s="144">
        <v>13</v>
      </c>
      <c r="J182" s="143">
        <v>13.3</v>
      </c>
      <c r="K182" s="143">
        <f>C182+E182+G182+I182</f>
        <v>49</v>
      </c>
      <c r="L182" s="143">
        <f t="shared" si="103"/>
        <v>49.2</v>
      </c>
      <c r="M182" s="52">
        <f t="shared" ref="M182:M187" si="104">C182+E182+G182+I182</f>
        <v>49</v>
      </c>
      <c r="N182" s="52">
        <f>D182+F182+H182+J182</f>
        <v>49.2</v>
      </c>
      <c r="O182" s="165">
        <f t="shared" si="96"/>
        <v>-0.20000000000000284</v>
      </c>
    </row>
    <row r="183" spans="1:15" x14ac:dyDescent="0.25">
      <c r="A183" s="134"/>
      <c r="B183" s="142" t="s">
        <v>155</v>
      </c>
      <c r="C183" s="143">
        <v>2159</v>
      </c>
      <c r="D183" s="143">
        <v>2159</v>
      </c>
      <c r="E183" s="143">
        <v>2184</v>
      </c>
      <c r="F183" s="143">
        <v>2184</v>
      </c>
      <c r="G183" s="144">
        <v>2208</v>
      </c>
      <c r="H183" s="143">
        <v>2208</v>
      </c>
      <c r="I183" s="144">
        <v>2209</v>
      </c>
      <c r="J183" s="143">
        <v>2209</v>
      </c>
      <c r="K183" s="143">
        <f t="shared" si="103"/>
        <v>8760</v>
      </c>
      <c r="L183" s="143">
        <f t="shared" si="103"/>
        <v>8760</v>
      </c>
      <c r="M183" s="52">
        <f t="shared" si="104"/>
        <v>8760</v>
      </c>
      <c r="N183" s="52">
        <f t="shared" ref="N183:N187" si="105">D183+F183+H183+J183</f>
        <v>8760</v>
      </c>
      <c r="O183" s="71">
        <f t="shared" si="96"/>
        <v>0</v>
      </c>
    </row>
    <row r="184" spans="1:15" x14ac:dyDescent="0.25">
      <c r="A184" s="134"/>
      <c r="B184" s="142" t="s">
        <v>156</v>
      </c>
      <c r="C184" s="143">
        <v>2159</v>
      </c>
      <c r="D184" s="143">
        <v>2159</v>
      </c>
      <c r="E184" s="143">
        <v>2184</v>
      </c>
      <c r="F184" s="143">
        <v>2184</v>
      </c>
      <c r="G184" s="144">
        <v>2208</v>
      </c>
      <c r="H184" s="143">
        <v>2208</v>
      </c>
      <c r="I184" s="144">
        <v>2209</v>
      </c>
      <c r="J184" s="143">
        <v>2209</v>
      </c>
      <c r="K184" s="143">
        <f t="shared" si="103"/>
        <v>8760</v>
      </c>
      <c r="L184" s="143">
        <f t="shared" si="103"/>
        <v>8760</v>
      </c>
      <c r="M184" s="52">
        <f t="shared" si="104"/>
        <v>8760</v>
      </c>
      <c r="N184" s="52">
        <f t="shared" si="105"/>
        <v>8760</v>
      </c>
      <c r="O184" s="71">
        <f t="shared" si="96"/>
        <v>0</v>
      </c>
    </row>
    <row r="185" spans="1:15" x14ac:dyDescent="0.25">
      <c r="A185" s="134"/>
      <c r="B185" s="142" t="s">
        <v>157</v>
      </c>
      <c r="C185" s="143">
        <v>2159</v>
      </c>
      <c r="D185" s="143">
        <v>2159.1</v>
      </c>
      <c r="E185" s="143">
        <v>2184</v>
      </c>
      <c r="F185" s="143">
        <v>2184</v>
      </c>
      <c r="G185" s="144">
        <v>2208</v>
      </c>
      <c r="H185" s="143">
        <v>2208</v>
      </c>
      <c r="I185" s="144">
        <v>2209</v>
      </c>
      <c r="J185" s="143">
        <v>2209</v>
      </c>
      <c r="K185" s="143">
        <f t="shared" si="103"/>
        <v>8760</v>
      </c>
      <c r="L185" s="143">
        <f t="shared" si="103"/>
        <v>8760.1</v>
      </c>
      <c r="M185" s="52">
        <f t="shared" si="104"/>
        <v>8760</v>
      </c>
      <c r="N185" s="52">
        <f t="shared" si="105"/>
        <v>8760.1</v>
      </c>
      <c r="O185" s="165">
        <f t="shared" si="96"/>
        <v>-0.1000000000003638</v>
      </c>
    </row>
    <row r="186" spans="1:15" x14ac:dyDescent="0.25">
      <c r="A186" s="134"/>
      <c r="B186" s="142" t="s">
        <v>158</v>
      </c>
      <c r="C186" s="143">
        <v>2159</v>
      </c>
      <c r="D186" s="143">
        <v>2159</v>
      </c>
      <c r="E186" s="143">
        <v>2184</v>
      </c>
      <c r="F186" s="143">
        <v>2184</v>
      </c>
      <c r="G186" s="144">
        <v>2208</v>
      </c>
      <c r="H186" s="143">
        <v>2208</v>
      </c>
      <c r="I186" s="144">
        <v>2209</v>
      </c>
      <c r="J186" s="143">
        <v>2209</v>
      </c>
      <c r="K186" s="143">
        <f t="shared" si="103"/>
        <v>8760</v>
      </c>
      <c r="L186" s="143">
        <f t="shared" si="103"/>
        <v>8760</v>
      </c>
      <c r="M186" s="52">
        <f t="shared" si="104"/>
        <v>8760</v>
      </c>
      <c r="N186" s="52">
        <f t="shared" si="105"/>
        <v>8760</v>
      </c>
      <c r="O186" s="71">
        <f t="shared" si="96"/>
        <v>0</v>
      </c>
    </row>
    <row r="187" spans="1:15" x14ac:dyDescent="0.25">
      <c r="A187" s="134"/>
      <c r="B187" s="142" t="s">
        <v>159</v>
      </c>
      <c r="C187" s="143">
        <v>80</v>
      </c>
      <c r="D187" s="143">
        <v>73</v>
      </c>
      <c r="E187" s="143">
        <v>80</v>
      </c>
      <c r="F187" s="143">
        <v>95</v>
      </c>
      <c r="G187" s="143">
        <v>50</v>
      </c>
      <c r="H187" s="143">
        <v>29.3</v>
      </c>
      <c r="I187" s="143">
        <v>80</v>
      </c>
      <c r="J187" s="143">
        <v>105.5</v>
      </c>
      <c r="K187" s="143">
        <f t="shared" si="103"/>
        <v>290</v>
      </c>
      <c r="L187" s="143">
        <f>D187+F187+H187+J187</f>
        <v>302.8</v>
      </c>
      <c r="M187" s="52">
        <f t="shared" si="104"/>
        <v>290</v>
      </c>
      <c r="N187" s="52">
        <f t="shared" si="105"/>
        <v>302.8</v>
      </c>
      <c r="O187" s="191">
        <f t="shared" si="96"/>
        <v>-12.800000000000011</v>
      </c>
    </row>
    <row r="188" spans="1:15" x14ac:dyDescent="0.25">
      <c r="A188" s="166"/>
      <c r="B188" s="167" t="s">
        <v>160</v>
      </c>
      <c r="C188" s="168"/>
      <c r="D188" s="168"/>
      <c r="E188" s="168"/>
      <c r="F188" s="168"/>
      <c r="G188" s="168"/>
      <c r="H188" s="168"/>
      <c r="I188" s="168"/>
      <c r="J188" s="168"/>
      <c r="K188" s="168"/>
      <c r="L188" s="168"/>
      <c r="M188" s="169"/>
      <c r="N188" s="170"/>
      <c r="O188" s="171"/>
    </row>
    <row r="189" spans="1:15" x14ac:dyDescent="0.25">
      <c r="A189" s="232"/>
      <c r="B189" s="233" t="s">
        <v>161</v>
      </c>
      <c r="C189" s="201">
        <f t="shared" ref="C189:I189" si="106">SUM(C190:C192)</f>
        <v>3060749.05</v>
      </c>
      <c r="D189" s="201">
        <f t="shared" si="106"/>
        <v>3146441.75</v>
      </c>
      <c r="E189" s="201">
        <f t="shared" si="106"/>
        <v>3048067.4</v>
      </c>
      <c r="F189" s="201">
        <f t="shared" si="106"/>
        <v>3223344.04</v>
      </c>
      <c r="G189" s="201">
        <f t="shared" si="106"/>
        <v>3048067.4</v>
      </c>
      <c r="H189" s="201">
        <f t="shared" si="106"/>
        <v>3121184.31</v>
      </c>
      <c r="I189" s="201">
        <f t="shared" si="106"/>
        <v>3048067.4</v>
      </c>
      <c r="J189" s="201">
        <f t="shared" ref="J189" si="107">SUM(J190:J192)</f>
        <v>2671032.5699999998</v>
      </c>
      <c r="K189" s="201">
        <f>SUM(K190:K192)</f>
        <v>12204951.25</v>
      </c>
      <c r="L189" s="201">
        <f>SUM(L190:L192)</f>
        <v>12162002.67</v>
      </c>
      <c r="M189" s="198">
        <f>C189+E189+G189+I189</f>
        <v>12204951.25</v>
      </c>
      <c r="N189" s="198">
        <f>D189+F189+H189+J189</f>
        <v>12162002.67</v>
      </c>
      <c r="O189" s="197">
        <f t="shared" ref="O189" si="108">M189-N189</f>
        <v>42948.580000000075</v>
      </c>
    </row>
    <row r="190" spans="1:15" x14ac:dyDescent="0.25">
      <c r="A190" s="172"/>
      <c r="B190" s="224" t="s">
        <v>162</v>
      </c>
      <c r="C190" s="225">
        <f t="shared" ref="C190:L190" si="109">C11</f>
        <v>3023249.05</v>
      </c>
      <c r="D190" s="226">
        <f t="shared" si="109"/>
        <v>3024250</v>
      </c>
      <c r="E190" s="226">
        <f t="shared" si="109"/>
        <v>3010567.4</v>
      </c>
      <c r="F190" s="226">
        <f t="shared" si="109"/>
        <v>3138652</v>
      </c>
      <c r="G190" s="226">
        <f t="shared" si="109"/>
        <v>3010567.4</v>
      </c>
      <c r="H190" s="226">
        <f t="shared" si="109"/>
        <v>3009567</v>
      </c>
      <c r="I190" s="226">
        <f t="shared" si="109"/>
        <v>3010567.4</v>
      </c>
      <c r="J190" s="226">
        <f t="shared" si="109"/>
        <v>2546087.5299999998</v>
      </c>
      <c r="K190" s="226">
        <f t="shared" si="109"/>
        <v>12054951.25</v>
      </c>
      <c r="L190" s="226">
        <f t="shared" si="109"/>
        <v>11718556.529999999</v>
      </c>
      <c r="M190" s="227">
        <f>C190+E190+G190+I190</f>
        <v>12054951.25</v>
      </c>
      <c r="N190" s="227">
        <f>D190+F190+H190+J190</f>
        <v>11718556.529999999</v>
      </c>
      <c r="O190" s="228">
        <f t="shared" ref="O190:O191" si="110">C190-D190</f>
        <v>-1000.9500000001863</v>
      </c>
    </row>
    <row r="191" spans="1:15" x14ac:dyDescent="0.25">
      <c r="A191" s="172"/>
      <c r="B191" s="173" t="s">
        <v>163</v>
      </c>
      <c r="C191" s="217">
        <f t="shared" ref="C191:L191" si="111">C12</f>
        <v>0</v>
      </c>
      <c r="D191" s="218">
        <f t="shared" si="111"/>
        <v>0</v>
      </c>
      <c r="E191" s="218">
        <f t="shared" si="111"/>
        <v>0</v>
      </c>
      <c r="F191" s="218">
        <f t="shared" si="111"/>
        <v>0</v>
      </c>
      <c r="G191" s="218">
        <f t="shared" si="111"/>
        <v>0</v>
      </c>
      <c r="H191" s="218">
        <f t="shared" si="111"/>
        <v>0</v>
      </c>
      <c r="I191" s="218">
        <f t="shared" si="111"/>
        <v>0</v>
      </c>
      <c r="J191" s="218">
        <f t="shared" si="111"/>
        <v>32600</v>
      </c>
      <c r="K191" s="218">
        <f t="shared" si="111"/>
        <v>0</v>
      </c>
      <c r="L191" s="218">
        <f t="shared" si="111"/>
        <v>32600</v>
      </c>
      <c r="M191" s="227">
        <f t="shared" ref="M191:M192" si="112">C191+E191+G191+I191</f>
        <v>0</v>
      </c>
      <c r="N191" s="227">
        <f t="shared" ref="N191:N192" si="113">D191+F191+H191+J191</f>
        <v>32600</v>
      </c>
      <c r="O191" s="219">
        <f t="shared" si="110"/>
        <v>0</v>
      </c>
    </row>
    <row r="192" spans="1:15" x14ac:dyDescent="0.25">
      <c r="A192" s="220"/>
      <c r="B192" s="221" t="s">
        <v>164</v>
      </c>
      <c r="C192" s="222">
        <f t="shared" ref="C192:L192" si="114">C13</f>
        <v>37500</v>
      </c>
      <c r="D192" s="223">
        <f t="shared" si="114"/>
        <v>122191.75</v>
      </c>
      <c r="E192" s="223">
        <f t="shared" si="114"/>
        <v>37500</v>
      </c>
      <c r="F192" s="223">
        <f t="shared" si="114"/>
        <v>84692.04</v>
      </c>
      <c r="G192" s="223">
        <f t="shared" si="114"/>
        <v>37500</v>
      </c>
      <c r="H192" s="223">
        <f t="shared" si="114"/>
        <v>111617.31</v>
      </c>
      <c r="I192" s="223">
        <f t="shared" si="114"/>
        <v>37500</v>
      </c>
      <c r="J192" s="223">
        <f t="shared" si="114"/>
        <v>92345.04</v>
      </c>
      <c r="K192" s="223">
        <f t="shared" si="114"/>
        <v>150000</v>
      </c>
      <c r="L192" s="223">
        <f t="shared" si="114"/>
        <v>410846.14</v>
      </c>
      <c r="M192" s="227">
        <f t="shared" si="112"/>
        <v>150000</v>
      </c>
      <c r="N192" s="227">
        <f t="shared" si="113"/>
        <v>410846.13999999996</v>
      </c>
      <c r="O192" s="277">
        <f t="shared" ref="O192" si="115">M192-N192</f>
        <v>-260846.13999999996</v>
      </c>
    </row>
    <row r="193" spans="1:15" x14ac:dyDescent="0.25">
      <c r="A193" s="234"/>
      <c r="B193" s="233" t="s">
        <v>165</v>
      </c>
      <c r="C193" s="201">
        <f t="shared" ref="C193:L193" si="116">C17</f>
        <v>3060749</v>
      </c>
      <c r="D193" s="201">
        <f t="shared" si="116"/>
        <v>2626282.5699999998</v>
      </c>
      <c r="E193" s="201">
        <f t="shared" si="116"/>
        <v>3048067</v>
      </c>
      <c r="F193" s="201">
        <f t="shared" si="116"/>
        <v>2641666.2600000002</v>
      </c>
      <c r="G193" s="201">
        <f t="shared" si="116"/>
        <v>3048067.4000000004</v>
      </c>
      <c r="H193" s="201">
        <f t="shared" si="116"/>
        <v>3088202.9</v>
      </c>
      <c r="I193" s="201">
        <f t="shared" si="116"/>
        <v>3048067</v>
      </c>
      <c r="J193" s="201">
        <f t="shared" si="116"/>
        <v>3681060.4199999995</v>
      </c>
      <c r="K193" s="201">
        <f t="shared" si="116"/>
        <v>12204950.4</v>
      </c>
      <c r="L193" s="201">
        <f t="shared" si="116"/>
        <v>12037212.15</v>
      </c>
      <c r="M193" s="198">
        <f>C193+E193</f>
        <v>6108816</v>
      </c>
      <c r="N193" s="198">
        <f>D193+F193</f>
        <v>5267948.83</v>
      </c>
      <c r="O193" s="276">
        <f t="shared" ref="O193" si="117">M193-N193</f>
        <v>840867.16999999993</v>
      </c>
    </row>
    <row r="194" spans="1:15" s="16" customFormat="1" x14ac:dyDescent="0.25">
      <c r="A194" s="174"/>
      <c r="B194" s="175" t="s">
        <v>166</v>
      </c>
      <c r="C194" s="176">
        <v>287</v>
      </c>
      <c r="D194" s="111">
        <v>287</v>
      </c>
      <c r="E194" s="111">
        <v>287</v>
      </c>
      <c r="F194" s="111">
        <v>288</v>
      </c>
      <c r="G194" s="111">
        <v>287</v>
      </c>
      <c r="H194" s="111">
        <v>293</v>
      </c>
      <c r="I194" s="111">
        <v>287</v>
      </c>
      <c r="J194" s="176">
        <v>292.5</v>
      </c>
      <c r="K194" s="176">
        <f>SUM(C194+E194+G194+I194)/4</f>
        <v>287</v>
      </c>
      <c r="L194" s="176">
        <f>SUM(D194+F194+H194+J194)/4</f>
        <v>290.125</v>
      </c>
      <c r="M194" s="115">
        <f>(C194+E194+G194+I194)/4</f>
        <v>287</v>
      </c>
      <c r="N194" s="115">
        <f>(D194+F194+H194+J194)/4</f>
        <v>290.125</v>
      </c>
      <c r="O194" s="177">
        <f>M194-N194</f>
        <v>-3.125</v>
      </c>
    </row>
    <row r="195" spans="1:15" s="16" customFormat="1" x14ac:dyDescent="0.25">
      <c r="A195" s="174"/>
      <c r="B195" s="175" t="s">
        <v>167</v>
      </c>
      <c r="C195" s="176">
        <v>283</v>
      </c>
      <c r="D195" s="111">
        <v>283</v>
      </c>
      <c r="E195" s="111">
        <v>285</v>
      </c>
      <c r="F195" s="111">
        <v>286</v>
      </c>
      <c r="G195" s="111">
        <v>287</v>
      </c>
      <c r="H195" s="111">
        <v>287</v>
      </c>
      <c r="I195" s="111">
        <v>287</v>
      </c>
      <c r="J195" s="176">
        <v>284</v>
      </c>
      <c r="K195" s="176">
        <f>SUM(C195+E195+G195+I195)/4</f>
        <v>285.5</v>
      </c>
      <c r="L195" s="176">
        <f>SUM(D195+F195+H195+J195)/4</f>
        <v>285</v>
      </c>
      <c r="M195" s="115">
        <f>(C195+E195+G195+I195)/4</f>
        <v>285.5</v>
      </c>
      <c r="N195" s="115">
        <f>(D195+F195+H195+J195)/4</f>
        <v>285</v>
      </c>
      <c r="O195" s="177">
        <f>M195-N195</f>
        <v>0.5</v>
      </c>
    </row>
    <row r="196" spans="1:15" x14ac:dyDescent="0.25">
      <c r="L196" s="180"/>
    </row>
    <row r="197" spans="1:15" s="96" customFormat="1" ht="15.6" x14ac:dyDescent="0.3">
      <c r="A197" s="14" t="s">
        <v>175</v>
      </c>
      <c r="B197" s="181"/>
      <c r="C197" s="14" t="s">
        <v>171</v>
      </c>
      <c r="D197" s="182"/>
      <c r="E197" s="183"/>
      <c r="F197" s="183"/>
      <c r="G197" s="183"/>
      <c r="H197" s="183"/>
      <c r="I197" s="183"/>
      <c r="J197" s="183"/>
      <c r="K197" s="182"/>
      <c r="L197" s="182"/>
      <c r="M197" s="184"/>
    </row>
    <row r="198" spans="1:15" ht="15.75" customHeight="1" x14ac:dyDescent="0.25">
      <c r="A198" s="14" t="s">
        <v>174</v>
      </c>
      <c r="C198" s="5" t="s">
        <v>176</v>
      </c>
    </row>
    <row r="199" spans="1:15" s="96" customFormat="1" ht="15.6" x14ac:dyDescent="0.3">
      <c r="A199" s="181"/>
      <c r="B199" s="181"/>
      <c r="C199" s="182"/>
      <c r="D199" s="182"/>
      <c r="E199" s="183"/>
      <c r="F199" s="183"/>
      <c r="G199" s="183"/>
      <c r="H199" s="183"/>
      <c r="I199" s="183"/>
      <c r="J199" s="183"/>
      <c r="K199" s="182"/>
      <c r="L199" s="182"/>
      <c r="M199" s="184"/>
    </row>
    <row r="200" spans="1:15" s="1" customFormat="1" x14ac:dyDescent="0.25">
      <c r="A200" s="1" t="s">
        <v>172</v>
      </c>
      <c r="C200" s="186"/>
      <c r="D200" s="186"/>
      <c r="E200" s="187"/>
      <c r="F200" s="187"/>
      <c r="G200" s="187"/>
      <c r="H200" s="187"/>
      <c r="I200" s="187"/>
      <c r="J200" s="187"/>
      <c r="K200" s="188"/>
      <c r="L200" s="188"/>
      <c r="M200" s="15"/>
      <c r="N200" s="100"/>
      <c r="O200" s="100"/>
    </row>
    <row r="201" spans="1:15" s="1" customFormat="1" x14ac:dyDescent="0.25">
      <c r="C201" s="186"/>
      <c r="D201" s="186"/>
      <c r="E201" s="189"/>
      <c r="F201" s="189"/>
      <c r="G201" s="189"/>
      <c r="H201" s="189"/>
      <c r="I201" s="189"/>
      <c r="J201" s="189"/>
      <c r="K201" s="190"/>
      <c r="L201" s="190"/>
      <c r="M201" s="15"/>
      <c r="N201" s="100"/>
      <c r="O201" s="100"/>
    </row>
    <row r="202" spans="1:15" s="1" customFormat="1" x14ac:dyDescent="0.25">
      <c r="C202" s="186"/>
      <c r="D202" s="186"/>
      <c r="E202" s="189"/>
      <c r="F202" s="189"/>
      <c r="G202" s="189"/>
      <c r="H202" s="189"/>
      <c r="I202" s="189"/>
      <c r="J202" s="189"/>
      <c r="K202" s="190"/>
      <c r="L202" s="190"/>
      <c r="M202" s="15"/>
      <c r="N202" s="100"/>
      <c r="O202" s="100"/>
    </row>
    <row r="203" spans="1:15" s="1" customFormat="1" x14ac:dyDescent="0.25">
      <c r="C203" s="186"/>
      <c r="D203" s="186"/>
      <c r="E203" s="189"/>
      <c r="F203" s="189"/>
      <c r="G203" s="189"/>
      <c r="H203" s="189"/>
      <c r="I203" s="189"/>
      <c r="J203" s="189"/>
      <c r="K203" s="190"/>
      <c r="L203" s="190"/>
      <c r="M203" s="15"/>
      <c r="N203" s="100"/>
      <c r="O203" s="100"/>
    </row>
    <row r="204" spans="1:15" s="1" customFormat="1" x14ac:dyDescent="0.25">
      <c r="A204" s="185" t="s">
        <v>173</v>
      </c>
      <c r="B204" s="185" t="s">
        <v>168</v>
      </c>
      <c r="C204" s="186"/>
      <c r="D204" s="186"/>
      <c r="E204" s="187"/>
      <c r="F204" s="187"/>
      <c r="G204" s="187"/>
      <c r="H204" s="187"/>
      <c r="I204" s="187"/>
      <c r="J204" s="187"/>
      <c r="K204" s="188"/>
      <c r="L204" s="188"/>
      <c r="M204" s="15"/>
      <c r="N204" s="100"/>
      <c r="O204" s="100"/>
    </row>
    <row r="205" spans="1:15" s="1" customFormat="1" x14ac:dyDescent="0.25">
      <c r="A205" s="2"/>
      <c r="C205" s="186"/>
      <c r="D205" s="186"/>
      <c r="E205" s="187"/>
      <c r="F205" s="187"/>
      <c r="G205" s="187"/>
      <c r="H205" s="187"/>
      <c r="I205" s="187"/>
      <c r="J205" s="187"/>
      <c r="K205" s="188"/>
      <c r="L205" s="188"/>
      <c r="M205" s="15"/>
      <c r="N205" s="100"/>
      <c r="O205" s="100"/>
    </row>
  </sheetData>
  <mergeCells count="11">
    <mergeCell ref="M7:N7"/>
    <mergeCell ref="A7:A8"/>
    <mergeCell ref="B7:B8"/>
    <mergeCell ref="C7:D7"/>
    <mergeCell ref="E7:F7"/>
    <mergeCell ref="G7:H7"/>
    <mergeCell ref="K1:L3"/>
    <mergeCell ref="A4:L4"/>
    <mergeCell ref="A5:L5"/>
    <mergeCell ref="I7:J7"/>
    <mergeCell ref="K7:L7"/>
  </mergeCells>
  <pageMargins left="0.70866141732283472" right="0.70866141732283472" top="0.35433070866141736" bottom="0.35433070866141736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2pielikums_10forma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Anda Berga</dc:creator>
  <cp:lastModifiedBy>Baiba Beāte Šleja</cp:lastModifiedBy>
  <cp:lastPrinted>2022-01-25T13:13:37Z</cp:lastPrinted>
  <dcterms:created xsi:type="dcterms:W3CDTF">2018-01-26T03:36:23Z</dcterms:created>
  <dcterms:modified xsi:type="dcterms:W3CDTF">2022-06-16T13:29:49Z</dcterms:modified>
</cp:coreProperties>
</file>